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1" hidden="1">PSD!$A$2:$O$2</definedName>
    <definedName name="_xlnm._FilterDatabase" localSheetId="0" hidden="1">Unify!$I$2:$P$44</definedName>
    <definedName name="_xlnm.Print_Area" localSheetId="2">CHPPD!$A:$R</definedName>
    <definedName name="_xlnm.Print_Area" localSheetId="3">'Unify Report'!$B$1:$V$49</definedName>
    <definedName name="Query_from_PSD" localSheetId="4" hidden="1">Beddays_Data!$A$1:$E$68</definedName>
  </definedNames>
  <calcPr calcId="145621"/>
</workbook>
</file>

<file path=xl/calcChain.xml><?xml version="1.0" encoding="utf-8"?>
<calcChain xmlns="http://schemas.openxmlformats.org/spreadsheetml/2006/main">
  <c r="K52" i="1" l="1"/>
  <c r="E3" i="5" l="1"/>
  <c r="K9" i="2" l="1"/>
  <c r="K10" i="2"/>
  <c r="K11" i="2"/>
  <c r="K12" i="2"/>
  <c r="K13" i="2"/>
  <c r="K14" i="2"/>
  <c r="O52" i="1" l="1"/>
  <c r="O53" i="1" s="1"/>
  <c r="U49" i="1" l="1"/>
  <c r="V49" i="1"/>
  <c r="S2" i="1"/>
  <c r="T2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U13" i="1" l="1"/>
  <c r="U11" i="1"/>
  <c r="U9" i="1"/>
  <c r="U7" i="1"/>
  <c r="U5" i="1"/>
  <c r="U3" i="1"/>
  <c r="U14" i="1"/>
  <c r="U12" i="1"/>
  <c r="U10" i="1"/>
  <c r="U8" i="1"/>
  <c r="U6" i="1"/>
  <c r="U4" i="1"/>
  <c r="V2" i="1"/>
  <c r="V14" i="1"/>
  <c r="V13" i="1"/>
  <c r="V12" i="1"/>
  <c r="V11" i="1"/>
  <c r="V10" i="1"/>
  <c r="V9" i="1"/>
  <c r="V8" i="1"/>
  <c r="V7" i="1"/>
  <c r="V6" i="1"/>
  <c r="V5" i="1"/>
  <c r="V4" i="1"/>
  <c r="V3" i="1"/>
  <c r="U2" i="1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50" i="2"/>
  <c r="K50" i="2"/>
  <c r="L49" i="2"/>
  <c r="K49" i="2"/>
  <c r="L48" i="2"/>
  <c r="K48" i="2"/>
  <c r="L47" i="2"/>
  <c r="K47" i="2"/>
  <c r="L46" i="2"/>
  <c r="K46" i="2"/>
  <c r="L45" i="2"/>
  <c r="K4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8" i="2"/>
  <c r="K18" i="2"/>
  <c r="L17" i="2"/>
  <c r="K17" i="2"/>
  <c r="L16" i="2"/>
  <c r="K16" i="2"/>
  <c r="L15" i="2"/>
  <c r="K15" i="2"/>
  <c r="L14" i="2"/>
  <c r="L13" i="2"/>
  <c r="L12" i="2"/>
  <c r="L11" i="2"/>
  <c r="L10" i="2"/>
  <c r="L9" i="2"/>
  <c r="L8" i="2"/>
  <c r="K8" i="2"/>
  <c r="L7" i="2"/>
  <c r="K7" i="2"/>
  <c r="L6" i="2"/>
  <c r="K6" i="2"/>
  <c r="K19" i="2" l="1"/>
  <c r="E77" i="3"/>
  <c r="L44" i="2" s="1"/>
  <c r="D77" i="3"/>
  <c r="K44" i="2" s="1"/>
  <c r="E76" i="3" l="1"/>
  <c r="L43" i="2" s="1"/>
  <c r="D76" i="3"/>
  <c r="K43" i="2" s="1"/>
  <c r="C52" i="1" l="1"/>
  <c r="C53" i="1" s="1"/>
  <c r="T48" i="1" l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U44" i="1" l="1"/>
  <c r="U48" i="1"/>
  <c r="V40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16" i="1"/>
  <c r="U20" i="1"/>
  <c r="V24" i="1"/>
  <c r="U28" i="1"/>
  <c r="V32" i="1"/>
  <c r="U36" i="1"/>
  <c r="V48" i="1"/>
  <c r="U16" i="1"/>
  <c r="V20" i="1"/>
  <c r="U24" i="1"/>
  <c r="V28" i="1"/>
  <c r="U32" i="1"/>
  <c r="V36" i="1"/>
  <c r="U40" i="1"/>
  <c r="V44" i="1"/>
  <c r="V43" i="1"/>
  <c r="V45" i="1"/>
  <c r="V47" i="1"/>
  <c r="V18" i="1"/>
  <c r="V22" i="1"/>
  <c r="V26" i="1"/>
  <c r="V30" i="1"/>
  <c r="V34" i="1"/>
  <c r="V38" i="1"/>
  <c r="V42" i="1"/>
  <c r="V46" i="1"/>
  <c r="U18" i="1"/>
  <c r="U22" i="1"/>
  <c r="U26" i="1"/>
  <c r="U30" i="1"/>
  <c r="U34" i="1"/>
  <c r="U38" i="1"/>
  <c r="U42" i="1"/>
  <c r="U46" i="1"/>
  <c r="U15" i="1"/>
  <c r="U19" i="1"/>
  <c r="U23" i="1"/>
  <c r="U27" i="1"/>
  <c r="U31" i="1"/>
  <c r="U35" i="1"/>
  <c r="U39" i="1"/>
  <c r="U43" i="1"/>
  <c r="U47" i="1"/>
  <c r="U17" i="1"/>
  <c r="U21" i="1"/>
  <c r="U25" i="1"/>
  <c r="U29" i="1"/>
  <c r="U33" i="1"/>
  <c r="U37" i="1"/>
  <c r="U41" i="1"/>
  <c r="U45" i="1"/>
  <c r="P52" i="1"/>
  <c r="P53" i="1" s="1"/>
  <c r="L52" i="1"/>
  <c r="L53" i="1" s="1"/>
  <c r="K53" i="1"/>
  <c r="H52" i="1"/>
  <c r="H53" i="1" s="1"/>
  <c r="G52" i="1"/>
  <c r="G53" i="1" s="1"/>
  <c r="D52" i="1"/>
  <c r="D53" i="1" s="1"/>
  <c r="A43" i="1"/>
  <c r="A47" i="1" l="1"/>
  <c r="A2" i="1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Q38" i="5" l="1"/>
  <c r="N40" i="2"/>
  <c r="Q34" i="5"/>
  <c r="Q4" i="5"/>
  <c r="N7" i="2"/>
  <c r="Q5" i="5"/>
  <c r="N8" i="2"/>
  <c r="Q6" i="5"/>
  <c r="N9" i="2"/>
  <c r="Q7" i="5"/>
  <c r="Q8" i="5"/>
  <c r="N11" i="2"/>
  <c r="Q9" i="5"/>
  <c r="N12" i="2"/>
  <c r="Q10" i="5"/>
  <c r="Q11" i="5"/>
  <c r="N14" i="2"/>
  <c r="Q12" i="5"/>
  <c r="N15" i="2"/>
  <c r="Q13" i="5"/>
  <c r="N16" i="2"/>
  <c r="Q14" i="5"/>
  <c r="Q15" i="5"/>
  <c r="Q16" i="5"/>
  <c r="N20" i="2"/>
  <c r="Q17" i="5"/>
  <c r="Q18" i="5"/>
  <c r="Q19" i="5"/>
  <c r="N23" i="2"/>
  <c r="Q20" i="5"/>
  <c r="N24" i="2"/>
  <c r="Q21" i="5"/>
  <c r="N25" i="2"/>
  <c r="Q22" i="5"/>
  <c r="N26" i="2"/>
  <c r="Q23" i="5"/>
  <c r="N28" i="2"/>
  <c r="Q24" i="5"/>
  <c r="Q25" i="5"/>
  <c r="N30" i="2"/>
  <c r="Q26" i="5"/>
  <c r="N31" i="2"/>
  <c r="Q27" i="5"/>
  <c r="N32" i="2"/>
  <c r="Q28" i="5"/>
  <c r="N33" i="2"/>
  <c r="Q29" i="5"/>
  <c r="Q30" i="5"/>
  <c r="N36" i="2"/>
  <c r="Q31" i="5"/>
  <c r="N37" i="2"/>
  <c r="Q32" i="5"/>
  <c r="Q33" i="5"/>
  <c r="N39" i="2"/>
  <c r="Q35" i="5"/>
  <c r="N41" i="2"/>
  <c r="Q36" i="5"/>
  <c r="Q37" i="5"/>
  <c r="N43" i="2"/>
  <c r="Q39" i="5"/>
  <c r="Q40" i="5"/>
  <c r="Q41" i="5"/>
  <c r="N47" i="2"/>
  <c r="Q42" i="5"/>
  <c r="Q43" i="5"/>
  <c r="Q44" i="5"/>
  <c r="Q3" i="5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K3" i="4" l="1"/>
  <c r="O3" i="4"/>
  <c r="M3" i="5"/>
  <c r="K3" i="5"/>
  <c r="F6" i="2"/>
  <c r="J3" i="4"/>
  <c r="I3" i="4"/>
  <c r="I3" i="5"/>
  <c r="J3" i="5"/>
  <c r="L3" i="4"/>
  <c r="H3" i="4"/>
  <c r="P3" i="5"/>
  <c r="O3" i="5"/>
  <c r="M3" i="4"/>
  <c r="N3" i="4"/>
  <c r="L3" i="5"/>
  <c r="N3" i="5"/>
  <c r="G6" i="2"/>
  <c r="L44" i="4"/>
  <c r="L36" i="4"/>
  <c r="L28" i="4"/>
  <c r="L20" i="4"/>
  <c r="L12" i="4"/>
  <c r="L4" i="4"/>
  <c r="J38" i="4"/>
  <c r="J30" i="4"/>
  <c r="J22" i="4"/>
  <c r="J14" i="4"/>
  <c r="J6" i="4"/>
  <c r="M28" i="4"/>
  <c r="K44" i="4"/>
  <c r="K16" i="4"/>
  <c r="M39" i="4"/>
  <c r="M31" i="4"/>
  <c r="M23" i="4"/>
  <c r="M15" i="4"/>
  <c r="M7" i="4"/>
  <c r="K41" i="4"/>
  <c r="K33" i="4"/>
  <c r="K25" i="4"/>
  <c r="K17" i="4"/>
  <c r="K9" i="4"/>
  <c r="J17" i="4"/>
  <c r="M26" i="4"/>
  <c r="M6" i="4"/>
  <c r="K32" i="4"/>
  <c r="K14" i="4"/>
  <c r="L41" i="4"/>
  <c r="L33" i="4"/>
  <c r="L25" i="4"/>
  <c r="L17" i="4"/>
  <c r="L9" i="4"/>
  <c r="J43" i="4"/>
  <c r="J35" i="4"/>
  <c r="J27" i="4"/>
  <c r="J19" i="4"/>
  <c r="M42" i="4"/>
  <c r="M16" i="4"/>
  <c r="K28" i="4"/>
  <c r="L34" i="4"/>
  <c r="L10" i="4"/>
  <c r="J28" i="4"/>
  <c r="J4" i="4"/>
  <c r="M37" i="4"/>
  <c r="M13" i="4"/>
  <c r="K31" i="4"/>
  <c r="J13" i="4"/>
  <c r="K26" i="4"/>
  <c r="L31" i="4"/>
  <c r="L7" i="4"/>
  <c r="J15" i="4"/>
  <c r="K20" i="4"/>
  <c r="L40" i="4"/>
  <c r="L32" i="4"/>
  <c r="L24" i="4"/>
  <c r="L16" i="4"/>
  <c r="L8" i="4"/>
  <c r="J42" i="4"/>
  <c r="J34" i="4"/>
  <c r="J26" i="4"/>
  <c r="J18" i="4"/>
  <c r="J10" i="4"/>
  <c r="M40" i="4"/>
  <c r="M14" i="4"/>
  <c r="K30" i="4"/>
  <c r="M43" i="4"/>
  <c r="M35" i="4"/>
  <c r="M27" i="4"/>
  <c r="M19" i="4"/>
  <c r="M11" i="4"/>
  <c r="K37" i="4"/>
  <c r="K29" i="4"/>
  <c r="K21" i="4"/>
  <c r="K13" i="4"/>
  <c r="K5" i="4"/>
  <c r="J9" i="4"/>
  <c r="M36" i="4"/>
  <c r="M18" i="4"/>
  <c r="K40" i="4"/>
  <c r="K22" i="4"/>
  <c r="K4" i="4"/>
  <c r="L37" i="4"/>
  <c r="L29" i="4"/>
  <c r="L21" i="4"/>
  <c r="L13" i="4"/>
  <c r="L5" i="4"/>
  <c r="J39" i="4"/>
  <c r="J31" i="4"/>
  <c r="J23" i="4"/>
  <c r="J11" i="4"/>
  <c r="M32" i="4"/>
  <c r="K42" i="4"/>
  <c r="K12" i="4"/>
  <c r="L19" i="4"/>
  <c r="L11" i="4"/>
  <c r="J37" i="4"/>
  <c r="J29" i="4"/>
  <c r="J5" i="4"/>
  <c r="M24" i="4"/>
  <c r="K6" i="4"/>
  <c r="L26" i="4"/>
  <c r="J36" i="4"/>
  <c r="J20" i="4"/>
  <c r="M20" i="4"/>
  <c r="K38" i="4"/>
  <c r="M29" i="4"/>
  <c r="M21" i="4"/>
  <c r="K39" i="4"/>
  <c r="K23" i="4"/>
  <c r="K7" i="4"/>
  <c r="M44" i="4"/>
  <c r="M4" i="4"/>
  <c r="K8" i="4"/>
  <c r="L23" i="4"/>
  <c r="L15" i="4"/>
  <c r="J33" i="4"/>
  <c r="J25" i="4"/>
  <c r="M10" i="4"/>
  <c r="L38" i="4"/>
  <c r="L30" i="4"/>
  <c r="L22" i="4"/>
  <c r="L14" i="4"/>
  <c r="L6" i="4"/>
  <c r="J40" i="4"/>
  <c r="J32" i="4"/>
  <c r="J24" i="4"/>
  <c r="J16" i="4"/>
  <c r="J8" i="4"/>
  <c r="M34" i="4"/>
  <c r="M8" i="4"/>
  <c r="K24" i="4"/>
  <c r="M41" i="4"/>
  <c r="M33" i="4"/>
  <c r="M25" i="4"/>
  <c r="M17" i="4"/>
  <c r="M9" i="4"/>
  <c r="K43" i="4"/>
  <c r="K35" i="4"/>
  <c r="K27" i="4"/>
  <c r="K19" i="4"/>
  <c r="K11" i="4"/>
  <c r="J7" i="4"/>
  <c r="M30" i="4"/>
  <c r="M12" i="4"/>
  <c r="K36" i="4"/>
  <c r="K18" i="4"/>
  <c r="L43" i="4"/>
  <c r="L35" i="4"/>
  <c r="L27" i="4"/>
  <c r="J21" i="4"/>
  <c r="K34" i="4"/>
  <c r="L42" i="4"/>
  <c r="L18" i="4"/>
  <c r="J44" i="4"/>
  <c r="J12" i="4"/>
  <c r="K10" i="4"/>
  <c r="M5" i="4"/>
  <c r="K15" i="4"/>
  <c r="M22" i="4"/>
  <c r="L39" i="4"/>
  <c r="J41" i="4"/>
  <c r="M38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I40" i="4"/>
  <c r="I33" i="4"/>
  <c r="I25" i="4"/>
  <c r="I17" i="4"/>
  <c r="I9" i="4"/>
  <c r="H44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O43" i="4"/>
  <c r="O39" i="4"/>
  <c r="O35" i="4"/>
  <c r="O29" i="4"/>
  <c r="O21" i="4"/>
  <c r="O13" i="4"/>
  <c r="O5" i="4"/>
  <c r="N38" i="4"/>
  <c r="N30" i="4"/>
  <c r="N22" i="4"/>
  <c r="N14" i="4"/>
  <c r="N6" i="4"/>
  <c r="I44" i="4"/>
  <c r="I36" i="4"/>
  <c r="I27" i="4"/>
  <c r="I15" i="4"/>
  <c r="I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O31" i="4"/>
  <c r="O23" i="4"/>
  <c r="O15" i="4"/>
  <c r="O7" i="4"/>
  <c r="N40" i="4"/>
  <c r="N32" i="4"/>
  <c r="N24" i="4"/>
  <c r="N16" i="4"/>
  <c r="N8" i="4"/>
  <c r="I42" i="4"/>
  <c r="I34" i="4"/>
  <c r="I23" i="4"/>
  <c r="I13" i="4"/>
  <c r="I4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O25" i="4"/>
  <c r="O17" i="4"/>
  <c r="O9" i="4"/>
  <c r="N42" i="4"/>
  <c r="N34" i="4"/>
  <c r="N26" i="4"/>
  <c r="N18" i="4"/>
  <c r="N10" i="4"/>
  <c r="I41" i="4"/>
  <c r="I31" i="4"/>
  <c r="I21" i="4"/>
  <c r="I11" i="4"/>
  <c r="H40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O27" i="4"/>
  <c r="N36" i="4"/>
  <c r="N4" i="4"/>
  <c r="I38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N44" i="4"/>
  <c r="N12" i="4"/>
  <c r="I29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O11" i="4"/>
  <c r="N20" i="4"/>
  <c r="I19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O19" i="4"/>
  <c r="N28" i="4"/>
  <c r="I7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F16" i="2"/>
  <c r="F8" i="2"/>
  <c r="F47" i="2"/>
  <c r="I47" i="2" s="1"/>
  <c r="G38" i="2"/>
  <c r="G29" i="2"/>
  <c r="G20" i="2"/>
  <c r="G11" i="2"/>
  <c r="G48" i="2"/>
  <c r="F40" i="2"/>
  <c r="F31" i="2"/>
  <c r="F22" i="2"/>
  <c r="F13" i="2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M19" i="2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6" i="2" l="1"/>
  <c r="I13" i="2"/>
  <c r="I25" i="2"/>
  <c r="I40" i="2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19" i="2" l="1"/>
  <c r="I35" i="2"/>
  <c r="I51" i="2"/>
  <c r="I27" i="2"/>
  <c r="H35" i="2"/>
  <c r="G52" i="2"/>
  <c r="Q27" i="2"/>
  <c r="P27" i="2"/>
  <c r="H27" i="2"/>
  <c r="Q35" i="2"/>
  <c r="P35" i="2"/>
  <c r="H51" i="2"/>
  <c r="P51" i="2"/>
  <c r="F52" i="2"/>
  <c r="Q51" i="2"/>
  <c r="Q19" i="2"/>
  <c r="P19" i="2"/>
  <c r="H19" i="2"/>
  <c r="I52" i="2" l="1"/>
  <c r="P52" i="2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909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<sst xmlns="http://schemas.openxmlformats.org/spreadsheetml/2006/main" count="1071" uniqueCount="283">
  <si>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</si>
  <si>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</si>
  <si>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</si>
  <si>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</si>
  <si>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</si>
  <si>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</si>
  <si>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</si>
  <si>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</si>
  <si>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</si>
  <si>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</si>
  <si>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</si>
  <si>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</si>
  <si>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</si>
  <si>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</si>
  <si>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</si>
  <si>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</si>
  <si>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</si>
  <si>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</si>
  <si>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</si>
  <si>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</si>
  <si>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</si>
  <si>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</si>
  <si>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</si>
  <si>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</si>
  <si>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</si>
  <si>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</si>
  <si>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</si>
  <si>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</si>
  <si>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</si>
  <si>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</si>
  <si>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</si>
  <si>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</si>
  <si>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</si>
  <si>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</si>
  <si>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</si>
  <si>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</si>
  <si>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</si>
  <si>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</si>
  <si>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</si>
  <si>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</si>
  <si>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</si>
  <si>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</si>
  <si>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</si>
  <si>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</si>
  <si>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</si>
  <si>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</si>
  <si>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</si>
  <si>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</si>
  <si>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</si>
  <si>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</si>
  <si>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</si>
  <si>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</si>
  <si>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</si>
  <si>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</si>
  <si>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</si>
  <si>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</si>
  <si>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</si>
  <si>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</si>
  <si>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</si>
  <si>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</si>
  <si>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</si>
  <si>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</si>
  <si>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</si>
  <si>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</si>
  <si>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</si>
  <si>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</si>
  <si>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</si>
  <si>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</si>
  <si>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</si>
  <si>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</si>
  <si>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</si>
  <si>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</si>
  <si>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</si>
  <si>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</si>
  <si>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</si>
  <si>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</si>
  <si>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</si>
  <si>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</si>
  <si>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</si>
  <si>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</si>
  <si>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</si>
  <si>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</si>
  <si>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</si>
  <si>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</si>
  <si>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</si>
  <si>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</si>
  <si>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</si>
  <si>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</si>
  <si>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</si>
  <si>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</si>
  <si>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</si>
  <si>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</si>
  <si>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</si>
  <si>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</si>
  <si>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</si>
  <si>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</si>
  <si>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</si>
  <si>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</si>
  <si>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</si>
  <si>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</si>
  <si>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</si>
  <si>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</si>
  <si>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</si>
  <si>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</si>
  <si>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</si>
  <si>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</si>
  <si>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</si>
  <si>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</si>
  <si>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</si>
  <si>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</si>
  <si>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</si>
  <si>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</si>
  <si>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</si>
  <si>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</si>
  <si>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</si>
  <si>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</si>
  <si>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</si>
  <si>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</si>
  <si>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</si>
  <si>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</si>
  <si>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</si>
  <si>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</si>
  <si>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</si>
  <si>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</si>
  <si>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</si>
  <si>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</si>
  <si>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</si>
  <si>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</si>
  <si>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</si>
  <si>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</si>
  <si>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</si>
  <si>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</si>
  <si>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</si>
  <si>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</si>
  <si>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</si>
  <si>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</si>
  <si>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</si>
  <si>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</si>
  <si>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</si>
  <si>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77A</t>
  </si>
  <si>
    <t>A332A</t>
  </si>
  <si>
    <t>A414</t>
  </si>
  <si>
    <t>A608A</t>
  </si>
  <si>
    <t>B301</t>
  </si>
  <si>
    <t>P1</t>
  </si>
  <si>
    <t>A606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</si>
  <si>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</si>
  <si>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</si>
  <si>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</si>
  <si>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</si>
  <si>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</si>
  <si>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</si>
  <si>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</si>
  <si>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</si>
  <si>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</si>
  <si>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</si>
  <si>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</si>
  <si>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</si>
  <si>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</si>
  <si>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</si>
  <si>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</si>
  <si>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</si>
  <si>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</si>
  <si>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</si>
  <si>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</si>
  <si>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</si>
  <si>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</si>
  <si>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</si>
  <si>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</si>
  <si>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</si>
  <si>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</si>
  <si>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</si>
  <si>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</si>
  <si>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</si>
  <si>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</si>
  <si>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</si>
  <si>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</si>
  <si>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</si>
  <si>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</si>
  <si>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</si>
  <si>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</si>
  <si>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</si>
  <si>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</si>
  <si>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</si>
  <si>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</si>
  <si>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</si>
  <si>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</si>
  <si>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</si>
  <si>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</si>
  <si>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</si>
  <si>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</si>
  <si>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</si>
  <si>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</si>
  <si>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</si>
  <si>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</si>
  <si>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</si>
  <si>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</si>
  <si>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321 - PAEDIATRIC CARDIOLOGY</t>
  </si>
  <si>
    <t>420 - PAEDIATRICS</t>
  </si>
  <si>
    <t>171 - PAEDIATRIC SURGERY</t>
  </si>
  <si>
    <t>74</t>
  </si>
  <si>
    <t>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</si>
  <si>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</si>
  <si>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</si>
  <si>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</si>
  <si>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</si>
  <si>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</si>
  <si>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</si>
  <si>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</si>
  <si>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</si>
  <si>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130 - OPHTHALMOLOGY</t>
  </si>
  <si>
    <t>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</si>
  <si>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</si>
  <si>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</si>
  <si>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</si>
  <si>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</si>
  <si>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</si>
  <si>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</si>
  <si>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</si>
  <si>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</si>
  <si>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</si>
  <si>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</si>
  <si>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</si>
  <si>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</si>
  <si>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</si>
  <si>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</si>
  <si>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</si>
  <si>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</si>
  <si>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</si>
  <si>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</si>
  <si>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</si>
  <si>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</si>
  <si>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H304 103101</t>
  </si>
  <si>
    <t>Difference</t>
  </si>
  <si>
    <t>-</t>
  </si>
  <si>
    <t>E400 Seahorse Intensive Care Unit (PICU) 102043</t>
  </si>
  <si>
    <t>E510 Caterpillar Ward (Ward 30) 102251</t>
  </si>
  <si>
    <t>E602 Penguin Ward (Ward 31) 102041</t>
  </si>
  <si>
    <t>E600 Dolphin Ward (Ward 32) 102033</t>
  </si>
  <si>
    <t>E512 Daisy Ward (Ward 33) 102262</t>
  </si>
  <si>
    <t>E700 Starlight Ward (Ward 34) 102260</t>
  </si>
  <si>
    <t>E702 Apollo 35 Ward (Ward 35) 102034</t>
  </si>
  <si>
    <t>E406 Lighthouse Ward (Ward 37) 102240</t>
  </si>
  <si>
    <t>E500 Bluebell Ward / E501 Sunflower Ward (Ward 38) 102266</t>
  </si>
  <si>
    <t>E400</t>
  </si>
  <si>
    <t>E406A</t>
  </si>
  <si>
    <t>E510</t>
  </si>
  <si>
    <t>E702</t>
  </si>
  <si>
    <t>E307</t>
  </si>
  <si>
    <t>E500</t>
  </si>
  <si>
    <t>E501</t>
  </si>
  <si>
    <t>E512</t>
  </si>
  <si>
    <t>E600</t>
  </si>
  <si>
    <t>E602</t>
  </si>
  <si>
    <t>E700</t>
  </si>
  <si>
    <t>E406</t>
  </si>
  <si>
    <t>E500/1</t>
  </si>
  <si>
    <t>A413</t>
  </si>
  <si>
    <t>Bristol Royal Infirmary</t>
  </si>
  <si>
    <t>Bristol Royal Hospital For Children</t>
  </si>
  <si>
    <t>St Michael's Hospital</t>
  </si>
  <si>
    <t>Bristol Eye Hospital</t>
  </si>
  <si>
    <t>Bristol Haematology and Oncology Centre</t>
  </si>
  <si>
    <t>A512</t>
  </si>
  <si>
    <t>C602</t>
  </si>
  <si>
    <t>DAU</t>
  </si>
  <si>
    <t xml:space="preserve">Childrens Total </t>
  </si>
  <si>
    <t xml:space="preserve">Womens Total </t>
  </si>
  <si>
    <t xml:space="preserve">Trust Total </t>
  </si>
  <si>
    <t xml:space="preserve">Medicine total </t>
  </si>
  <si>
    <t xml:space="preserve">Specialised Total </t>
  </si>
  <si>
    <t>D1</t>
  </si>
  <si>
    <t>SDU</t>
  </si>
  <si>
    <t>A516</t>
  </si>
  <si>
    <t>D701A</t>
  </si>
  <si>
    <t>E519</t>
  </si>
  <si>
    <t>H303</t>
  </si>
  <si>
    <t>201</t>
  </si>
  <si>
    <t>D502A</t>
  </si>
  <si>
    <t>D505A</t>
  </si>
  <si>
    <t>E406B</t>
  </si>
  <si>
    <t>P6</t>
  </si>
  <si>
    <t>Head of Nursing Comments where the total fill rate is  75%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</si>
</sst>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2" fillId="0" borderId="0" xfId="1"/>
    <xf numFmtId="0" fontId="4" fillId="0" borderId="0" xfId="1" applyFont="1"/>
    <xf numFmtId="0" fontId="2" fillId="0" borderId="0" xfId="1" quotePrefix="1"/>
    <xf numFmtId="0" fontId="5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3" fillId="5" borderId="8" xfId="0" applyFont="1" applyFill="1" applyBorder="1"/>
    <xf numFmtId="0" fontId="6" fillId="0" borderId="0" xfId="0" applyFont="1"/>
    <xf numFmtId="0" fontId="3" fillId="5" borderId="9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64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8" fillId="0" borderId="0" xfId="0" applyFont="1"/>
    <xf numFmtId="0" fontId="7" fillId="0" borderId="1" xfId="0" quotePrefix="1" applyFont="1" applyBorder="1"/>
    <xf numFmtId="1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 wrapText="1"/>
    </xf>
    <xf numFmtId="1" fontId="9" fillId="3" borderId="3" xfId="0" applyNumberFormat="1" applyFont="1" applyFill="1" applyBorder="1" applyAlignment="1">
      <alignment horizontal="center" wrapText="1"/>
    </xf>
    <xf numFmtId="9" fontId="9" fillId="3" borderId="3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" fontId="0" fillId="0" borderId="0" xfId="0" applyNumberFormat="1"/>
    <xf numFmtId="0" fontId="7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10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2" fillId="0" borderId="0" xfId="1" applyFill="1"/>
    <xf numFmtId="0" fontId="7" fillId="0" borderId="0" xfId="0" applyFont="1"/>
    <xf numFmtId="0" fontId="11" fillId="0" borderId="0" xfId="1" applyFont="1"/>
    <xf numFmtId="0" fontId="1" fillId="0" borderId="0" xfId="1" applyFont="1"/>
    <xf numFmtId="0" fontId="7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0" fillId="3" borderId="1" xfId="0" applyFill="1" applyBorder="1"/>
    <xf numFmtId="0" fontId="3" fillId="0" borderId="1" xfId="0" applyFont="1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687705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601980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13">
    <queryTableFields count="5">
      <queryTableField id="1" name="ind_id" tableColumnId="1"/>
      <queryTableField id="2" name="period_code" tableColumnId="2"/>
      <queryTableField id="11" name="ward_code_original" tableColumnId="6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68" tableType="queryTable" totalsRowShown="0" headerRowDxfId="5">
  <autoFilter ref="A1:E68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6" uniqueName="6" name="ward_code_original" queryTableFieldId="11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topLeftCell="A22" workbookViewId="0">
      <selection activeCell="Q3" sqref="Q3:Q44"/>
    </sheetView>
  </sheetViews>
  <sheetFormatPr defaultRowHeight="15"/>
  <cols>
    <col min="2" max="2" width="38.5703125" bestFit="1" customWidth="1"/>
    <col min="25" max="25" width="41.42578125" customWidth="1"/>
    <col min="26" max="26" width="26" customWidth="1"/>
  </cols>
  <sheetData>
    <row r="1" spans="1:27">
      <c r="I1" t="s">
        <v>226</v>
      </c>
      <c r="M1" t="s">
        <v>231</v>
      </c>
    </row>
    <row r="2" spans="1:27">
      <c r="A2" s="19" t="s">
        <v>130</v>
      </c>
      <c r="B2" s="19" t="s">
        <v>154</v>
      </c>
      <c r="C2" s="55" t="s">
        <v>155</v>
      </c>
      <c r="I2" t="s">
        <v>227</v>
      </c>
      <c r="J2" t="s">
        <v>228</v>
      </c>
      <c r="K2" t="s">
        <v>229</v>
      </c>
      <c r="L2" t="s">
        <v>230</v>
      </c>
      <c r="M2" t="s">
        <v>227</v>
      </c>
      <c r="N2" t="s">
        <v>228</v>
      </c>
      <c r="O2" t="s">
        <v>229</v>
      </c>
      <c r="P2" t="s">
        <v>230</v>
      </c>
      <c r="Q2" t="s">
        <v>153</v>
      </c>
      <c r="W2" s="58" t="s">
        <v>103</v>
      </c>
      <c r="X2" t="s">
        <v>184</v>
      </c>
      <c r="Y2" s="110" t="s">
        <v>258</v>
      </c>
      <c r="Z2" t="s">
        <v>185</v>
      </c>
    </row>
    <row r="3" spans="1:27">
      <c r="A3" s="21" t="s">
        <v>54</v>
      </c>
      <c r="B3" s="21" t="s">
        <v>17</v>
      </c>
      <c r="C3" s="98" t="s">
        <v>96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Report'!$A$1:$V$98,4,FALSE)</f>
        <v>1340.5</v>
      </c>
      <c r="J3">
        <f>VLOOKUP($A3,'Unify Report'!$A$1:$V$98,3,FALSE)</f>
        <v>1328.5</v>
      </c>
      <c r="K3">
        <f>VLOOKUP($A3,'Unify Report'!$A$1:$V$98,8,FALSE)</f>
        <v>1182.5</v>
      </c>
      <c r="L3">
        <f>VLOOKUP($A3,'Unify Report'!$A$1:$V$98,7,FALSE)</f>
        <v>1592.25</v>
      </c>
      <c r="M3">
        <f>VLOOKUP($A3,'Unify Report'!$A$1:$V$98,12,FALSE)</f>
        <v>990</v>
      </c>
      <c r="N3">
        <f>VLOOKUP($A3,'Unify Report'!$A$1:$V$98,11,FALSE)</f>
        <v>990.25</v>
      </c>
      <c r="O3">
        <f>VLOOKUP($A3,'Unify Report'!$A$1:$V$98,16,FALSE)</f>
        <v>990</v>
      </c>
      <c r="P3">
        <f>VLOOKUP($A3,'Unify Report'!$A$1:$V$98,15,FALSE)</f>
        <v>1616.75</v>
      </c>
      <c r="Q3" s="97">
        <f>VLOOKUP($C3,CHPPD!$D$6:$Q$70,8,FALSE)</f>
        <v>748</v>
      </c>
      <c r="W3" t="s">
        <v>186</v>
      </c>
      <c r="X3" t="s">
        <v>184</v>
      </c>
      <c r="Y3" s="110" t="s">
        <v>258</v>
      </c>
      <c r="Z3" t="s">
        <v>187</v>
      </c>
    </row>
    <row r="4" spans="1:27">
      <c r="A4" s="21" t="s">
        <v>55</v>
      </c>
      <c r="B4" s="21" t="s">
        <v>20</v>
      </c>
      <c r="C4" s="21" t="s">
        <v>97</v>
      </c>
      <c r="D4" t="str">
        <f t="shared" si="0"/>
        <v>RA701</v>
      </c>
      <c r="E4" t="str">
        <f t="shared" si="1"/>
        <v>Bristol Royal Infirmary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Report'!$A$1:$V$98,4,FALSE)</f>
        <v>2516</v>
      </c>
      <c r="J4">
        <f>VLOOKUP($A4,'Unify Report'!$A$1:$V$98,3,FALSE)</f>
        <v>2432.1666666666665</v>
      </c>
      <c r="K4">
        <f>VLOOKUP($A4,'Unify Report'!$A$1:$V$98,8,FALSE)</f>
        <v>1783</v>
      </c>
      <c r="L4">
        <f>VLOOKUP($A4,'Unify Report'!$A$1:$V$98,7,FALSE)</f>
        <v>1846.5</v>
      </c>
      <c r="M4">
        <f>VLOOKUP($A4,'Unify Report'!$A$1:$V$98,12,FALSE)</f>
        <v>2310.5</v>
      </c>
      <c r="N4">
        <f>VLOOKUP($A4,'Unify Report'!$A$1:$V$98,11,FALSE)</f>
        <v>2396.75</v>
      </c>
      <c r="O4">
        <f>VLOOKUP($A4,'Unify Report'!$A$1:$V$98,16,FALSE)</f>
        <v>1639</v>
      </c>
      <c r="P4">
        <f>VLOOKUP($A4,'Unify Report'!$A$1:$V$98,15,FALSE)</f>
        <v>1727.4166666666667</v>
      </c>
      <c r="Q4" s="97">
        <f>VLOOKUP($C4,CHPPD!$D$6:$Q$70,8,FALSE)</f>
        <v>921</v>
      </c>
      <c r="W4" t="s">
        <v>189</v>
      </c>
      <c r="X4" t="s">
        <v>184</v>
      </c>
      <c r="Y4" s="110" t="s">
        <v>258</v>
      </c>
      <c r="Z4" t="s">
        <v>190</v>
      </c>
    </row>
    <row r="5" spans="1:27">
      <c r="A5" s="21" t="s">
        <v>56</v>
      </c>
      <c r="B5" s="21" t="s">
        <v>19</v>
      </c>
      <c r="C5" s="21" t="s">
        <v>98</v>
      </c>
      <c r="D5" t="str">
        <f t="shared" si="0"/>
        <v>RA701</v>
      </c>
      <c r="E5" t="str">
        <f t="shared" si="1"/>
        <v>Bristol Royal Infirmary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Report'!$A$1:$V$98,4,FALSE)</f>
        <v>2169.75</v>
      </c>
      <c r="J5">
        <f>VLOOKUP($A5,'Unify Report'!$A$1:$V$98,3,FALSE)</f>
        <v>1935</v>
      </c>
      <c r="K5">
        <f>VLOOKUP($A5,'Unify Report'!$A$1:$V$98,8,FALSE)</f>
        <v>1783.25</v>
      </c>
      <c r="L5">
        <f>VLOOKUP($A5,'Unify Report'!$A$1:$V$98,7,FALSE)</f>
        <v>1898</v>
      </c>
      <c r="M5">
        <f>VLOOKUP($A5,'Unify Report'!$A$1:$V$98,12,FALSE)</f>
        <v>1650</v>
      </c>
      <c r="N5">
        <f>VLOOKUP($A5,'Unify Report'!$A$1:$V$98,11,FALSE)</f>
        <v>1643.25</v>
      </c>
      <c r="O5">
        <f>VLOOKUP($A5,'Unify Report'!$A$1:$V$98,16,FALSE)</f>
        <v>1320</v>
      </c>
      <c r="P5">
        <f>VLOOKUP($A5,'Unify Report'!$A$1:$V$98,15,FALSE)</f>
        <v>1550</v>
      </c>
      <c r="Q5" s="97">
        <f>VLOOKUP($C5,CHPPD!$D$6:$Q$70,8,FALSE)</f>
        <v>889</v>
      </c>
      <c r="W5" t="s">
        <v>191</v>
      </c>
      <c r="X5" t="s">
        <v>184</v>
      </c>
      <c r="Y5" s="110" t="s">
        <v>258</v>
      </c>
      <c r="Z5" t="s">
        <v>185</v>
      </c>
      <c r="AA5" t="s">
        <v>190</v>
      </c>
    </row>
    <row r="6" spans="1:27">
      <c r="A6" s="21" t="s">
        <v>57</v>
      </c>
      <c r="B6" s="21" t="s">
        <v>13</v>
      </c>
      <c r="C6" s="21" t="s">
        <v>99</v>
      </c>
      <c r="D6" t="str">
        <f t="shared" si="0"/>
        <v>RA701</v>
      </c>
      <c r="E6" t="str">
        <f t="shared" si="1"/>
        <v>Bristol Royal Infirmary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Report'!$A$1:$V$98,4,FALSE)</f>
        <v>1789.25</v>
      </c>
      <c r="J6">
        <f>VLOOKUP($A6,'Unify Report'!$A$1:$V$98,3,FALSE)</f>
        <v>1585.25</v>
      </c>
      <c r="K6">
        <f>VLOOKUP($A6,'Unify Report'!$A$1:$V$98,8,FALSE)</f>
        <v>1045.25</v>
      </c>
      <c r="L6">
        <f>VLOOKUP($A6,'Unify Report'!$A$1:$V$98,7,FALSE)</f>
        <v>1222.75</v>
      </c>
      <c r="M6">
        <f>VLOOKUP($A6,'Unify Report'!$A$1:$V$98,12,FALSE)</f>
        <v>1320</v>
      </c>
      <c r="N6">
        <f>VLOOKUP($A6,'Unify Report'!$A$1:$V$98,11,FALSE)</f>
        <v>1419.25</v>
      </c>
      <c r="O6">
        <f>VLOOKUP($A6,'Unify Report'!$A$1:$V$98,16,FALSE)</f>
        <v>990</v>
      </c>
      <c r="P6">
        <f>VLOOKUP($A6,'Unify Report'!$A$1:$V$98,15,FALSE)</f>
        <v>1199</v>
      </c>
      <c r="Q6" s="97">
        <f>VLOOKUP($C6,CHPPD!$D$6:$Q$70,8,FALSE)</f>
        <v>693</v>
      </c>
      <c r="W6" t="s">
        <v>105</v>
      </c>
      <c r="X6" t="s">
        <v>184</v>
      </c>
      <c r="Y6" s="110" t="s">
        <v>258</v>
      </c>
      <c r="Z6" t="s">
        <v>185</v>
      </c>
    </row>
    <row r="7" spans="1:27">
      <c r="A7" s="21" t="s">
        <v>58</v>
      </c>
      <c r="B7" s="21" t="s">
        <v>18</v>
      </c>
      <c r="C7" s="21" t="s">
        <v>100</v>
      </c>
      <c r="D7" t="str">
        <f t="shared" si="0"/>
        <v>RA701</v>
      </c>
      <c r="E7" t="str">
        <f t="shared" si="1"/>
        <v>Bristol Royal Infirmary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Report'!$A$1:$V$98,4,FALSE)</f>
        <v>1081.5</v>
      </c>
      <c r="J7">
        <f>VLOOKUP($A7,'Unify Report'!$A$1:$V$98,3,FALSE)</f>
        <v>1048.25</v>
      </c>
      <c r="K7">
        <f>VLOOKUP($A7,'Unify Report'!$A$1:$V$98,8,FALSE)</f>
        <v>719.25</v>
      </c>
      <c r="L7">
        <f>VLOOKUP($A7,'Unify Report'!$A$1:$V$98,7,FALSE)</f>
        <v>830</v>
      </c>
      <c r="M7">
        <f>VLOOKUP($A7,'Unify Report'!$A$1:$V$98,12,FALSE)</f>
        <v>660</v>
      </c>
      <c r="N7">
        <f>VLOOKUP($A7,'Unify Report'!$A$1:$V$98,11,FALSE)</f>
        <v>662</v>
      </c>
      <c r="O7">
        <f>VLOOKUP($A7,'Unify Report'!$A$1:$V$98,16,FALSE)</f>
        <v>660</v>
      </c>
      <c r="P7">
        <f>VLOOKUP($A7,'Unify Report'!$A$1:$V$98,15,FALSE)</f>
        <v>924</v>
      </c>
      <c r="Q7" s="97">
        <f>VLOOKUP($C7,CHPPD!$D$6:$Q$70,8,FALSE)</f>
        <v>507</v>
      </c>
      <c r="W7" t="s">
        <v>192</v>
      </c>
      <c r="X7" t="s">
        <v>184</v>
      </c>
      <c r="Y7" s="110" t="s">
        <v>258</v>
      </c>
      <c r="Z7" t="s">
        <v>190</v>
      </c>
      <c r="AA7" t="s">
        <v>188</v>
      </c>
    </row>
    <row r="8" spans="1:27">
      <c r="A8" s="21" t="s">
        <v>59</v>
      </c>
      <c r="B8" s="21" t="s">
        <v>15</v>
      </c>
      <c r="C8" s="21" t="s">
        <v>101</v>
      </c>
      <c r="D8" t="str">
        <f t="shared" si="0"/>
        <v>RA701</v>
      </c>
      <c r="E8" t="str">
        <f t="shared" si="1"/>
        <v>Bristol Royal Infirmary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Report'!$A$1:$V$98,4,FALSE)</f>
        <v>1567.5</v>
      </c>
      <c r="J8">
        <f>VLOOKUP($A8,'Unify Report'!$A$1:$V$98,3,FALSE)</f>
        <v>1615.25</v>
      </c>
      <c r="K8">
        <f>VLOOKUP($A8,'Unify Report'!$A$1:$V$98,8,FALSE)</f>
        <v>1063</v>
      </c>
      <c r="L8">
        <f>VLOOKUP($A8,'Unify Report'!$A$1:$V$98,7,FALSE)</f>
        <v>1458.75</v>
      </c>
      <c r="M8">
        <f>VLOOKUP($A8,'Unify Report'!$A$1:$V$98,12,FALSE)</f>
        <v>990</v>
      </c>
      <c r="N8">
        <f>VLOOKUP($A8,'Unify Report'!$A$1:$V$98,11,FALSE)</f>
        <v>1122.5</v>
      </c>
      <c r="O8">
        <f>VLOOKUP($A8,'Unify Report'!$A$1:$V$98,16,FALSE)</f>
        <v>990</v>
      </c>
      <c r="P8">
        <f>VLOOKUP($A8,'Unify Report'!$A$1:$V$98,15,FALSE)</f>
        <v>1385.6666666666667</v>
      </c>
      <c r="Q8" s="97">
        <f>VLOOKUP($C8,CHPPD!$D$6:$Q$70,8,FALSE)</f>
        <v>728</v>
      </c>
      <c r="W8" t="s">
        <v>119</v>
      </c>
      <c r="X8" t="s">
        <v>184</v>
      </c>
      <c r="Y8" s="110" t="s">
        <v>258</v>
      </c>
      <c r="Z8" t="s">
        <v>193</v>
      </c>
      <c r="AA8" t="s">
        <v>188</v>
      </c>
    </row>
    <row r="9" spans="1:27">
      <c r="A9" s="21" t="s">
        <v>60</v>
      </c>
      <c r="B9" s="21" t="s">
        <v>22</v>
      </c>
      <c r="C9" s="21" t="s">
        <v>102</v>
      </c>
      <c r="D9" t="str">
        <f t="shared" si="0"/>
        <v>RA701</v>
      </c>
      <c r="E9" t="str">
        <f t="shared" si="1"/>
        <v>Bristol Royal Infirmary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Report'!$A$1:$V$98,4,FALSE)</f>
        <v>1081</v>
      </c>
      <c r="J9">
        <f>VLOOKUP($A9,'Unify Report'!$A$1:$V$98,3,FALSE)</f>
        <v>1076.5</v>
      </c>
      <c r="K9">
        <f>VLOOKUP($A9,'Unify Report'!$A$1:$V$98,8,FALSE)</f>
        <v>908.25</v>
      </c>
      <c r="L9">
        <f>VLOOKUP($A9,'Unify Report'!$A$1:$V$98,7,FALSE)</f>
        <v>884.5</v>
      </c>
      <c r="M9">
        <f>VLOOKUP($A9,'Unify Report'!$A$1:$V$98,12,FALSE)</f>
        <v>990</v>
      </c>
      <c r="N9">
        <f>VLOOKUP($A9,'Unify Report'!$A$1:$V$98,11,FALSE)</f>
        <v>990</v>
      </c>
      <c r="O9">
        <f>VLOOKUP($A9,'Unify Report'!$A$1:$V$98,16,FALSE)</f>
        <v>330</v>
      </c>
      <c r="P9">
        <f>VLOOKUP($A9,'Unify Report'!$A$1:$V$98,15,FALSE)</f>
        <v>429</v>
      </c>
      <c r="Q9" s="97">
        <f>VLOOKUP($C9,CHPPD!$D$6:$Q$70,8,FALSE)</f>
        <v>592</v>
      </c>
      <c r="W9" t="s">
        <v>194</v>
      </c>
      <c r="X9" t="s">
        <v>184</v>
      </c>
      <c r="Y9" s="110" t="s">
        <v>258</v>
      </c>
      <c r="Z9" t="s">
        <v>190</v>
      </c>
      <c r="AA9" t="s">
        <v>185</v>
      </c>
    </row>
    <row r="10" spans="1:27">
      <c r="A10" s="21" t="s">
        <v>61</v>
      </c>
      <c r="B10" s="21" t="s">
        <v>23</v>
      </c>
      <c r="C10" s="21" t="s">
        <v>103</v>
      </c>
      <c r="D10" t="str">
        <f t="shared" si="0"/>
        <v>RA701</v>
      </c>
      <c r="E10" t="str">
        <f t="shared" si="1"/>
        <v>Bristol Royal Infirmary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Report'!$A$1:$V$98,4,FALSE)</f>
        <v>1430.45</v>
      </c>
      <c r="J10">
        <f>VLOOKUP($A10,'Unify Report'!$A$1:$V$98,3,FALSE)</f>
        <v>1700.95</v>
      </c>
      <c r="K10">
        <f>VLOOKUP($A10,'Unify Report'!$A$1:$V$98,8,FALSE)</f>
        <v>728.11666666666702</v>
      </c>
      <c r="L10">
        <f>VLOOKUP($A10,'Unify Report'!$A$1:$V$98,7,FALSE)</f>
        <v>600.5</v>
      </c>
      <c r="M10">
        <f>VLOOKUP($A10,'Unify Report'!$A$1:$V$98,12,FALSE)</f>
        <v>1320</v>
      </c>
      <c r="N10">
        <f>VLOOKUP($A10,'Unify Report'!$A$1:$V$98,11,FALSE)</f>
        <v>1631</v>
      </c>
      <c r="O10">
        <f>VLOOKUP($A10,'Unify Report'!$A$1:$V$98,16,FALSE)</f>
        <v>660</v>
      </c>
      <c r="P10">
        <f>VLOOKUP($A10,'Unify Report'!$A$1:$V$98,15,FALSE)</f>
        <v>649.25</v>
      </c>
      <c r="Q10" s="97">
        <f>VLOOKUP($C10,CHPPD!$D$6:$Q$70,8,FALSE)</f>
        <v>403</v>
      </c>
      <c r="W10" t="s">
        <v>111</v>
      </c>
      <c r="X10" t="s">
        <v>184</v>
      </c>
      <c r="Y10" s="110" t="s">
        <v>258</v>
      </c>
      <c r="Z10" t="s">
        <v>195</v>
      </c>
      <c r="AA10" t="s">
        <v>187</v>
      </c>
    </row>
    <row r="11" spans="1:27">
      <c r="A11" s="21" t="s">
        <v>62</v>
      </c>
      <c r="B11" s="21" t="s">
        <v>16</v>
      </c>
      <c r="C11" s="21" t="s">
        <v>104</v>
      </c>
      <c r="D11" t="str">
        <f t="shared" si="0"/>
        <v>RA701</v>
      </c>
      <c r="E11" t="str">
        <f t="shared" si="1"/>
        <v>Bristol Royal Infirmary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Report'!$A$1:$V$98,4,FALSE)</f>
        <v>1091.4166666666667</v>
      </c>
      <c r="J11">
        <f>VLOOKUP($A11,'Unify Report'!$A$1:$V$98,3,FALSE)</f>
        <v>1226.6666666666667</v>
      </c>
      <c r="K11">
        <f>VLOOKUP($A11,'Unify Report'!$A$1:$V$98,8,FALSE)</f>
        <v>1049.25</v>
      </c>
      <c r="L11">
        <f>VLOOKUP($A11,'Unify Report'!$A$1:$V$98,7,FALSE)</f>
        <v>1274</v>
      </c>
      <c r="M11">
        <f>VLOOKUP($A11,'Unify Report'!$A$1:$V$98,12,FALSE)</f>
        <v>660</v>
      </c>
      <c r="N11">
        <f>VLOOKUP($A11,'Unify Report'!$A$1:$V$98,11,FALSE)</f>
        <v>704</v>
      </c>
      <c r="O11">
        <f>VLOOKUP($A11,'Unify Report'!$A$1:$V$98,16,FALSE)</f>
        <v>660</v>
      </c>
      <c r="P11">
        <f>VLOOKUP($A11,'Unify Report'!$A$1:$V$98,15,FALSE)</f>
        <v>1319.75</v>
      </c>
      <c r="Q11" s="97">
        <f>VLOOKUP($C11,CHPPD!$D$6:$Q$70,8,FALSE)</f>
        <v>599</v>
      </c>
      <c r="W11" t="s">
        <v>112</v>
      </c>
      <c r="X11" t="s">
        <v>184</v>
      </c>
      <c r="Y11" s="110" t="s">
        <v>258</v>
      </c>
      <c r="Z11" t="s">
        <v>187</v>
      </c>
      <c r="AA11" t="s">
        <v>195</v>
      </c>
    </row>
    <row r="12" spans="1:27">
      <c r="A12" s="21" t="s">
        <v>63</v>
      </c>
      <c r="B12" s="21" t="s">
        <v>14</v>
      </c>
      <c r="C12" s="21" t="s">
        <v>105</v>
      </c>
      <c r="D12" t="str">
        <f t="shared" si="0"/>
        <v>RA701</v>
      </c>
      <c r="E12" t="str">
        <f t="shared" si="1"/>
        <v>Bristol Royal Infirmary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Report'!$A$1:$V$98,4,FALSE)</f>
        <v>722.5</v>
      </c>
      <c r="J12">
        <f>VLOOKUP($A12,'Unify Report'!$A$1:$V$98,3,FALSE)</f>
        <v>736.25</v>
      </c>
      <c r="K12">
        <f>VLOOKUP($A12,'Unify Report'!$A$1:$V$98,8,FALSE)</f>
        <v>1438.75</v>
      </c>
      <c r="L12">
        <f>VLOOKUP($A12,'Unify Report'!$A$1:$V$98,7,FALSE)</f>
        <v>1398</v>
      </c>
      <c r="M12">
        <f>VLOOKUP($A12,'Unify Report'!$A$1:$V$98,12,FALSE)</f>
        <v>660</v>
      </c>
      <c r="N12">
        <f>VLOOKUP($A12,'Unify Report'!$A$1:$V$98,11,FALSE)</f>
        <v>660</v>
      </c>
      <c r="O12">
        <f>VLOOKUP($A12,'Unify Report'!$A$1:$V$98,16,FALSE)</f>
        <v>660</v>
      </c>
      <c r="P12">
        <f>VLOOKUP($A12,'Unify Report'!$A$1:$V$98,15,FALSE)</f>
        <v>924.5</v>
      </c>
      <c r="Q12" s="97">
        <f>VLOOKUP($C12,CHPPD!$D$6:$Q$70,8,FALSE)</f>
        <v>540</v>
      </c>
      <c r="W12" t="s">
        <v>113</v>
      </c>
      <c r="X12" t="s">
        <v>184</v>
      </c>
      <c r="Y12" s="110" t="s">
        <v>258</v>
      </c>
      <c r="Z12" t="s">
        <v>195</v>
      </c>
      <c r="AA12" t="s">
        <v>185</v>
      </c>
    </row>
    <row r="13" spans="1:27">
      <c r="A13" s="21" t="s">
        <v>64</v>
      </c>
      <c r="B13" s="21" t="s">
        <v>21</v>
      </c>
      <c r="C13" s="21" t="s">
        <v>106</v>
      </c>
      <c r="D13" t="str">
        <f t="shared" si="0"/>
        <v>RA701</v>
      </c>
      <c r="E13" t="str">
        <f t="shared" si="1"/>
        <v>Bristol Royal Infirmary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Report'!$A$1:$V$98,4,FALSE)</f>
        <v>1334.5</v>
      </c>
      <c r="J13">
        <f>VLOOKUP($A13,'Unify Report'!$A$1:$V$98,3,FALSE)</f>
        <v>1315.75</v>
      </c>
      <c r="K13">
        <f>VLOOKUP($A13,'Unify Report'!$A$1:$V$98,8,FALSE)</f>
        <v>1087.75</v>
      </c>
      <c r="L13">
        <f>VLOOKUP($A13,'Unify Report'!$A$1:$V$98,7,FALSE)</f>
        <v>907</v>
      </c>
      <c r="M13">
        <f>VLOOKUP($A13,'Unify Report'!$A$1:$V$98,12,FALSE)</f>
        <v>990</v>
      </c>
      <c r="N13">
        <f>VLOOKUP($A13,'Unify Report'!$A$1:$V$98,11,FALSE)</f>
        <v>990</v>
      </c>
      <c r="O13">
        <f>VLOOKUP($A13,'Unify Report'!$A$1:$V$98,16,FALSE)</f>
        <v>660</v>
      </c>
      <c r="P13">
        <f>VLOOKUP($A13,'Unify Report'!$A$1:$V$98,15,FALSE)</f>
        <v>671</v>
      </c>
      <c r="Q13" s="97">
        <f>VLOOKUP($C13,CHPPD!$D$6:$Q$70,8,FALSE)</f>
        <v>716</v>
      </c>
      <c r="W13" s="110" t="s">
        <v>252</v>
      </c>
      <c r="X13" t="s">
        <v>196</v>
      </c>
      <c r="Y13" s="110" t="s">
        <v>259</v>
      </c>
      <c r="Z13" t="s">
        <v>197</v>
      </c>
      <c r="AA13" t="s">
        <v>188</v>
      </c>
    </row>
    <row r="14" spans="1:27">
      <c r="A14" s="21" t="s">
        <v>65</v>
      </c>
      <c r="B14" s="21" t="s">
        <v>24</v>
      </c>
      <c r="C14" s="22" t="s">
        <v>107</v>
      </c>
      <c r="D14" t="str">
        <f t="shared" si="0"/>
        <v>RA773</v>
      </c>
      <c r="E14" t="str">
        <f t="shared" si="1"/>
        <v>Bristol Royal Hospital For Children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Report'!$A$1:$V$98,4,FALSE)</f>
        <v>1456.5</v>
      </c>
      <c r="J14">
        <f>VLOOKUP($A14,'Unify Report'!$A$1:$V$98,3,FALSE)</f>
        <v>1584.5</v>
      </c>
      <c r="K14">
        <f>VLOOKUP($A14,'Unify Report'!$A$1:$V$98,8,FALSE)</f>
        <v>1826.75</v>
      </c>
      <c r="L14">
        <f>VLOOKUP($A14,'Unify Report'!$A$1:$V$98,7,FALSE)</f>
        <v>1670.25</v>
      </c>
      <c r="M14">
        <f>VLOOKUP($A14,'Unify Report'!$A$1:$V$98,12,FALSE)</f>
        <v>660</v>
      </c>
      <c r="N14">
        <f>VLOOKUP($A14,'Unify Report'!$A$1:$V$98,11,FALSE)</f>
        <v>880</v>
      </c>
      <c r="O14">
        <f>VLOOKUP($A14,'Unify Report'!$A$1:$V$98,16,FALSE)</f>
        <v>990</v>
      </c>
      <c r="P14">
        <f>VLOOKUP($A14,'Unify Report'!$A$1:$V$98,15,FALSE)</f>
        <v>1243</v>
      </c>
      <c r="Q14" s="97">
        <f>VLOOKUP($C14,CHPPD!$D$6:$Q$70,8,FALSE)</f>
        <v>882</v>
      </c>
      <c r="W14" s="110" t="s">
        <v>247</v>
      </c>
      <c r="X14" t="s">
        <v>196</v>
      </c>
      <c r="Y14" s="110" t="s">
        <v>259</v>
      </c>
      <c r="Z14" t="s">
        <v>198</v>
      </c>
      <c r="AA14" t="s">
        <v>199</v>
      </c>
    </row>
    <row r="15" spans="1:27">
      <c r="A15" s="21" t="s">
        <v>66</v>
      </c>
      <c r="B15" s="21" t="s">
        <v>25</v>
      </c>
      <c r="C15" s="22" t="s">
        <v>108</v>
      </c>
      <c r="D15" t="str">
        <f t="shared" si="0"/>
        <v>RA773</v>
      </c>
      <c r="E15" t="str">
        <f t="shared" si="1"/>
        <v>Bristol Royal Hospital For Children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Report'!$A$1:$V$98,4,FALSE)</f>
        <v>1452.5</v>
      </c>
      <c r="J15">
        <f>VLOOKUP($A15,'Unify Report'!$A$1:$V$98,3,FALSE)</f>
        <v>1559</v>
      </c>
      <c r="K15">
        <f>VLOOKUP($A15,'Unify Report'!$A$1:$V$98,8,FALSE)</f>
        <v>1636.5</v>
      </c>
      <c r="L15">
        <f>VLOOKUP($A15,'Unify Report'!$A$1:$V$98,7,FALSE)</f>
        <v>1451.25</v>
      </c>
      <c r="M15">
        <f>VLOOKUP($A15,'Unify Report'!$A$1:$V$98,12,FALSE)</f>
        <v>660</v>
      </c>
      <c r="N15">
        <f>VLOOKUP($A15,'Unify Report'!$A$1:$V$98,11,FALSE)</f>
        <v>770</v>
      </c>
      <c r="O15">
        <f>VLOOKUP($A15,'Unify Report'!$A$1:$V$98,16,FALSE)</f>
        <v>979</v>
      </c>
      <c r="P15">
        <f>VLOOKUP($A15,'Unify Report'!$A$1:$V$98,15,FALSE)</f>
        <v>1254.0833333333333</v>
      </c>
      <c r="Q15" s="97">
        <f>VLOOKUP($C15,CHPPD!$D$6:$Q$70,8,FALSE)</f>
        <v>891</v>
      </c>
      <c r="W15" s="110" t="s">
        <v>253</v>
      </c>
      <c r="X15" t="s">
        <v>196</v>
      </c>
      <c r="Y15" s="110" t="s">
        <v>259</v>
      </c>
      <c r="Z15" t="s">
        <v>199</v>
      </c>
      <c r="AA15" t="s">
        <v>198</v>
      </c>
    </row>
    <row r="16" spans="1:27">
      <c r="A16" s="21" t="s">
        <v>67</v>
      </c>
      <c r="B16" s="21" t="s">
        <v>27</v>
      </c>
      <c r="C16" s="21" t="s">
        <v>109</v>
      </c>
      <c r="D16" t="str">
        <f t="shared" si="0"/>
        <v>RA701</v>
      </c>
      <c r="E16" t="str">
        <f t="shared" si="1"/>
        <v>Bristol Royal Infirmary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Report'!$A$1:$V$98,4,FALSE)</f>
        <v>1792.25</v>
      </c>
      <c r="J16">
        <f>VLOOKUP($A16,'Unify Report'!$A$1:$V$98,3,FALSE)</f>
        <v>1683.75</v>
      </c>
      <c r="K16">
        <f>VLOOKUP($A16,'Unify Report'!$A$1:$V$98,8,FALSE)</f>
        <v>362.5</v>
      </c>
      <c r="L16">
        <f>VLOOKUP($A16,'Unify Report'!$A$1:$V$98,7,FALSE)</f>
        <v>323.08333333333331</v>
      </c>
      <c r="M16">
        <f>VLOOKUP($A16,'Unify Report'!$A$1:$V$98,12,FALSE)</f>
        <v>1320</v>
      </c>
      <c r="N16">
        <f>VLOOKUP($A16,'Unify Report'!$A$1:$V$98,11,FALSE)</f>
        <v>1309</v>
      </c>
      <c r="O16">
        <f>VLOOKUP($A16,'Unify Report'!$A$1:$V$98,16,FALSE)</f>
        <v>330</v>
      </c>
      <c r="P16">
        <f>VLOOKUP($A16,'Unify Report'!$A$1:$V$98,15,FALSE)</f>
        <v>308</v>
      </c>
      <c r="Q16" s="97">
        <f>VLOOKUP($C16,CHPPD!$D$6:$Q$70,8,FALSE)</f>
        <v>266</v>
      </c>
      <c r="W16" s="110" t="s">
        <v>244</v>
      </c>
      <c r="X16" t="s">
        <v>196</v>
      </c>
      <c r="Y16" s="110" t="s">
        <v>259</v>
      </c>
      <c r="Z16" t="s">
        <v>199</v>
      </c>
      <c r="AA16" t="s">
        <v>197</v>
      </c>
    </row>
    <row r="17" spans="1:27">
      <c r="A17" s="21" t="s">
        <v>68</v>
      </c>
      <c r="B17" s="21" t="s">
        <v>30</v>
      </c>
      <c r="C17" s="21" t="s">
        <v>110</v>
      </c>
      <c r="D17" t="str">
        <f t="shared" si="0"/>
        <v>RA701</v>
      </c>
      <c r="E17" t="str">
        <f t="shared" si="1"/>
        <v>Bristol Royal Infirmary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Report'!$A$1:$V$98,4,FALSE)</f>
        <v>6163.583333333333</v>
      </c>
      <c r="J17">
        <f>VLOOKUP($A17,'Unify Report'!$A$1:$V$98,3,FALSE)</f>
        <v>5925.583333333333</v>
      </c>
      <c r="K17">
        <f>VLOOKUP($A17,'Unify Report'!$A$1:$V$98,8,FALSE)</f>
        <v>121</v>
      </c>
      <c r="L17">
        <f>VLOOKUP($A17,'Unify Report'!$A$1:$V$98,7,FALSE)</f>
        <v>149.5</v>
      </c>
      <c r="M17">
        <f>VLOOKUP($A17,'Unify Report'!$A$1:$V$98,12,FALSE)</f>
        <v>6141</v>
      </c>
      <c r="N17">
        <f>VLOOKUP($A17,'Unify Report'!$A$1:$V$98,11,FALSE)</f>
        <v>5849.5</v>
      </c>
      <c r="O17">
        <f>VLOOKUP($A17,'Unify Report'!$A$1:$V$98,16,FALSE)</f>
        <v>92</v>
      </c>
      <c r="P17">
        <f>VLOOKUP($A17,'Unify Report'!$A$1:$V$98,15,FALSE)</f>
        <v>161</v>
      </c>
      <c r="Q17" s="97">
        <f>VLOOKUP($C17,CHPPD!$D$6:$Q$70,8,FALSE)</f>
        <v>693</v>
      </c>
      <c r="W17" t="s">
        <v>118</v>
      </c>
      <c r="X17" t="s">
        <v>184</v>
      </c>
      <c r="Y17" s="110" t="s">
        <v>258</v>
      </c>
      <c r="Z17" t="s">
        <v>193</v>
      </c>
      <c r="AA17" t="s">
        <v>190</v>
      </c>
    </row>
    <row r="18" spans="1:27">
      <c r="A18" s="21" t="s">
        <v>69</v>
      </c>
      <c r="B18" s="21" t="s">
        <v>29</v>
      </c>
      <c r="C18" s="21" t="s">
        <v>111</v>
      </c>
      <c r="D18" t="str">
        <f t="shared" si="0"/>
        <v>RA701</v>
      </c>
      <c r="E18" t="str">
        <f t="shared" si="1"/>
        <v>Bristol Royal Infirmary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Report'!$A$1:$V$98,4,FALSE)</f>
        <v>1391.25</v>
      </c>
      <c r="J18">
        <f>VLOOKUP($A18,'Unify Report'!$A$1:$V$98,3,FALSE)</f>
        <v>1347.5833333333333</v>
      </c>
      <c r="K18">
        <f>VLOOKUP($A18,'Unify Report'!$A$1:$V$98,8,FALSE)</f>
        <v>1048.25</v>
      </c>
      <c r="L18">
        <f>VLOOKUP($A18,'Unify Report'!$A$1:$V$98,7,FALSE)</f>
        <v>1212.25</v>
      </c>
      <c r="M18">
        <f>VLOOKUP($A18,'Unify Report'!$A$1:$V$98,12,FALSE)</f>
        <v>990</v>
      </c>
      <c r="N18">
        <f>VLOOKUP($A18,'Unify Report'!$A$1:$V$98,11,FALSE)</f>
        <v>990</v>
      </c>
      <c r="O18">
        <f>VLOOKUP($A18,'Unify Report'!$A$1:$V$98,16,FALSE)</f>
        <v>330</v>
      </c>
      <c r="P18">
        <f>VLOOKUP($A18,'Unify Report'!$A$1:$V$98,15,FALSE)</f>
        <v>660</v>
      </c>
      <c r="Q18" s="97">
        <f>VLOOKUP($C18,CHPPD!$D$6:$Q$70,8,FALSE)</f>
        <v>699</v>
      </c>
      <c r="W18" s="58" t="s">
        <v>200</v>
      </c>
      <c r="X18" t="s">
        <v>201</v>
      </c>
      <c r="Y18" s="110" t="s">
        <v>260</v>
      </c>
      <c r="Z18" t="s">
        <v>202</v>
      </c>
      <c r="AA18" t="s">
        <v>188</v>
      </c>
    </row>
    <row r="19" spans="1:27">
      <c r="A19" s="21" t="s">
        <v>70</v>
      </c>
      <c r="B19" s="21" t="s">
        <v>28</v>
      </c>
      <c r="C19" s="21" t="s">
        <v>112</v>
      </c>
      <c r="D19" t="str">
        <f t="shared" si="0"/>
        <v>RA701</v>
      </c>
      <c r="E19" t="str">
        <f t="shared" si="1"/>
        <v>Bristol Royal Infirmary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Report'!$A$1:$V$98,4,FALSE)</f>
        <v>1400</v>
      </c>
      <c r="J19">
        <f>VLOOKUP($A19,'Unify Report'!$A$1:$V$98,3,FALSE)</f>
        <v>1294.25</v>
      </c>
      <c r="K19">
        <f>VLOOKUP($A19,'Unify Report'!$A$1:$V$98,8,FALSE)</f>
        <v>1211.9166666666667</v>
      </c>
      <c r="L19">
        <f>VLOOKUP($A19,'Unify Report'!$A$1:$V$98,7,FALSE)</f>
        <v>1417.5833333333333</v>
      </c>
      <c r="M19">
        <f>VLOOKUP($A19,'Unify Report'!$A$1:$V$98,12,FALSE)</f>
        <v>990</v>
      </c>
      <c r="N19">
        <f>VLOOKUP($A19,'Unify Report'!$A$1:$V$98,11,FALSE)</f>
        <v>990</v>
      </c>
      <c r="O19">
        <f>VLOOKUP($A19,'Unify Report'!$A$1:$V$98,16,FALSE)</f>
        <v>330</v>
      </c>
      <c r="P19">
        <f>VLOOKUP($A19,'Unify Report'!$A$1:$V$98,15,FALSE)</f>
        <v>627.5</v>
      </c>
      <c r="Q19" s="97">
        <f>VLOOKUP($C19,CHPPD!$D$6:$Q$70,8,FALSE)</f>
        <v>686</v>
      </c>
      <c r="W19" t="s">
        <v>127</v>
      </c>
      <c r="X19" t="s">
        <v>201</v>
      </c>
      <c r="Y19" s="110" t="s">
        <v>260</v>
      </c>
      <c r="Z19" t="s">
        <v>202</v>
      </c>
      <c r="AA19" t="s">
        <v>188</v>
      </c>
    </row>
    <row r="20" spans="1:27">
      <c r="A20" s="21" t="s">
        <v>71</v>
      </c>
      <c r="B20" s="21" t="s">
        <v>26</v>
      </c>
      <c r="C20" s="21" t="s">
        <v>113</v>
      </c>
      <c r="D20" t="str">
        <f t="shared" si="0"/>
        <v>RA701</v>
      </c>
      <c r="E20" t="str">
        <f t="shared" si="1"/>
        <v>Bristol Royal Infirmary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Report'!$A$1:$V$98,4,FALSE)</f>
        <v>1359.75</v>
      </c>
      <c r="J20">
        <f>VLOOKUP($A20,'Unify Report'!$A$1:$V$98,3,FALSE)</f>
        <v>1322</v>
      </c>
      <c r="K20">
        <f>VLOOKUP($A20,'Unify Report'!$A$1:$V$98,8,FALSE)</f>
        <v>1094</v>
      </c>
      <c r="L20">
        <f>VLOOKUP($A20,'Unify Report'!$A$1:$V$98,7,FALSE)</f>
        <v>1025</v>
      </c>
      <c r="M20">
        <f>VLOOKUP($A20,'Unify Report'!$A$1:$V$98,12,FALSE)</f>
        <v>990</v>
      </c>
      <c r="N20">
        <f>VLOOKUP($A20,'Unify Report'!$A$1:$V$98,11,FALSE)</f>
        <v>989.5</v>
      </c>
      <c r="O20">
        <f>VLOOKUP($A20,'Unify Report'!$A$1:$V$98,16,FALSE)</f>
        <v>330</v>
      </c>
      <c r="P20">
        <f>VLOOKUP($A20,'Unify Report'!$A$1:$V$98,15,FALSE)</f>
        <v>550</v>
      </c>
      <c r="Q20" s="97">
        <f>VLOOKUP($C20,CHPPD!$D$6:$Q$70,8,FALSE)</f>
        <v>691</v>
      </c>
      <c r="W20" t="s">
        <v>126</v>
      </c>
      <c r="X20" t="s">
        <v>201</v>
      </c>
      <c r="Y20" s="110" t="s">
        <v>260</v>
      </c>
      <c r="Z20" t="s">
        <v>198</v>
      </c>
      <c r="AA20" t="s">
        <v>188</v>
      </c>
    </row>
    <row r="21" spans="1:27">
      <c r="A21" s="21" t="s">
        <v>72</v>
      </c>
      <c r="B21" s="21" t="s">
        <v>31</v>
      </c>
      <c r="C21" s="21" t="s">
        <v>114</v>
      </c>
      <c r="D21" t="str">
        <f t="shared" si="0"/>
        <v>RA710</v>
      </c>
      <c r="E21" t="str">
        <f t="shared" si="1"/>
        <v>Bristol Haematology and Oncology Centre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Report'!$A$1:$V$98,4,FALSE)</f>
        <v>2431.25</v>
      </c>
      <c r="J21">
        <f>VLOOKUP($A21,'Unify Report'!$A$1:$V$98,3,FALSE)</f>
        <v>2293.6666666666665</v>
      </c>
      <c r="K21">
        <f>VLOOKUP($A21,'Unify Report'!$A$1:$V$98,8,FALSE)</f>
        <v>1063.3333333333333</v>
      </c>
      <c r="L21">
        <f>VLOOKUP($A21,'Unify Report'!$A$1:$V$98,7,FALSE)</f>
        <v>985.75</v>
      </c>
      <c r="M21">
        <f>VLOOKUP($A21,'Unify Report'!$A$1:$V$98,12,FALSE)</f>
        <v>1980</v>
      </c>
      <c r="N21">
        <f>VLOOKUP($A21,'Unify Report'!$A$1:$V$98,11,FALSE)</f>
        <v>1983.25</v>
      </c>
      <c r="O21">
        <f>VLOOKUP($A21,'Unify Report'!$A$1:$V$98,16,FALSE)</f>
        <v>660</v>
      </c>
      <c r="P21">
        <f>VLOOKUP($A21,'Unify Report'!$A$1:$V$98,15,FALSE)</f>
        <v>627</v>
      </c>
      <c r="Q21" s="97">
        <f>VLOOKUP($C21,CHPPD!$D$6:$Q$70,8,FALSE)</f>
        <v>833</v>
      </c>
      <c r="W21" t="s">
        <v>129</v>
      </c>
      <c r="X21" t="s">
        <v>201</v>
      </c>
      <c r="Y21" s="110" t="s">
        <v>260</v>
      </c>
      <c r="Z21" t="s">
        <v>203</v>
      </c>
      <c r="AA21" t="s">
        <v>188</v>
      </c>
    </row>
    <row r="22" spans="1:27">
      <c r="A22" s="21" t="s">
        <v>73</v>
      </c>
      <c r="B22" s="21" t="s">
        <v>32</v>
      </c>
      <c r="C22" s="21" t="s">
        <v>115</v>
      </c>
      <c r="D22" t="str">
        <f t="shared" si="0"/>
        <v>RA710</v>
      </c>
      <c r="E22" t="str">
        <f t="shared" si="1"/>
        <v>Bristol Haematology and Oncology Centre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Report'!$A$1:$V$98,4,FALSE)</f>
        <v>2519.5833333333335</v>
      </c>
      <c r="J22">
        <f>VLOOKUP($A22,'Unify Report'!$A$1:$V$98,3,FALSE)</f>
        <v>2367.3333333333335</v>
      </c>
      <c r="K22">
        <f>VLOOKUP($A22,'Unify Report'!$A$1:$V$98,8,FALSE)</f>
        <v>725.58333333333269</v>
      </c>
      <c r="L22">
        <f>VLOOKUP($A22,'Unify Report'!$A$1:$V$98,7,FALSE)</f>
        <v>718.5</v>
      </c>
      <c r="M22">
        <f>VLOOKUP($A22,'Unify Report'!$A$1:$V$98,12,FALSE)</f>
        <v>1650</v>
      </c>
      <c r="N22">
        <f>VLOOKUP($A22,'Unify Report'!$A$1:$V$98,11,FALSE)</f>
        <v>1634.5</v>
      </c>
      <c r="O22">
        <f>VLOOKUP($A22,'Unify Report'!$A$1:$V$98,16,FALSE)</f>
        <v>660</v>
      </c>
      <c r="P22">
        <f>VLOOKUP($A22,'Unify Report'!$A$1:$V$98,15,FALSE)</f>
        <v>727</v>
      </c>
      <c r="Q22" s="97">
        <f>VLOOKUP($C22,CHPPD!$D$6:$Q$70,8,FALSE)</f>
        <v>679</v>
      </c>
      <c r="W22" s="110" t="s">
        <v>255</v>
      </c>
      <c r="X22" t="s">
        <v>196</v>
      </c>
      <c r="Y22" s="110" t="s">
        <v>259</v>
      </c>
      <c r="Z22" t="s">
        <v>204</v>
      </c>
      <c r="AA22" t="s">
        <v>198</v>
      </c>
    </row>
    <row r="23" spans="1:27">
      <c r="A23" s="21" t="s">
        <v>74</v>
      </c>
      <c r="B23" s="21" t="s">
        <v>232</v>
      </c>
      <c r="C23" s="22" t="s">
        <v>116</v>
      </c>
      <c r="D23" t="str">
        <f t="shared" si="0"/>
        <v>RA708</v>
      </c>
      <c r="E23" t="str">
        <f t="shared" si="1"/>
        <v>Bristol Eye Hospital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Report'!$A$1:$V$98,4,FALSE)</f>
        <v>1658.25</v>
      </c>
      <c r="J23">
        <f>VLOOKUP($A23,'Unify Report'!$A$1:$V$98,3,FALSE)</f>
        <v>1305.75</v>
      </c>
      <c r="K23">
        <f>VLOOKUP($A23,'Unify Report'!$A$1:$V$98,8,FALSE)</f>
        <v>1170</v>
      </c>
      <c r="L23">
        <f>VLOOKUP($A23,'Unify Report'!$A$1:$V$98,7,FALSE)</f>
        <v>915</v>
      </c>
      <c r="M23">
        <f>VLOOKUP($A23,'Unify Report'!$A$1:$V$98,12,FALSE)</f>
        <v>649</v>
      </c>
      <c r="N23">
        <f>VLOOKUP($A23,'Unify Report'!$A$1:$V$98,11,FALSE)</f>
        <v>660</v>
      </c>
      <c r="O23">
        <f>VLOOKUP($A23,'Unify Report'!$A$1:$V$98,16,FALSE)</f>
        <v>0</v>
      </c>
      <c r="P23">
        <f>VLOOKUP($A23,'Unify Report'!$A$1:$V$98,15,FALSE)</f>
        <v>11</v>
      </c>
      <c r="Q23" s="97">
        <f>VLOOKUP($C23,CHPPD!$D$6:$Q$70,8,FALSE)</f>
        <v>233</v>
      </c>
      <c r="W23" s="110" t="s">
        <v>246</v>
      </c>
      <c r="X23" t="s">
        <v>196</v>
      </c>
      <c r="Y23" s="110" t="s">
        <v>259</v>
      </c>
      <c r="Z23" t="s">
        <v>198</v>
      </c>
      <c r="AA23" t="s">
        <v>205</v>
      </c>
    </row>
    <row r="24" spans="1:27">
      <c r="A24" s="21" t="s">
        <v>75</v>
      </c>
      <c r="B24" s="21" t="s">
        <v>40</v>
      </c>
      <c r="C24" s="21" t="s">
        <v>117</v>
      </c>
      <c r="D24" t="str">
        <f t="shared" si="0"/>
        <v>RA701</v>
      </c>
      <c r="E24" t="str">
        <f t="shared" si="1"/>
        <v>Bristol Royal Infirmary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Report'!$A$1:$V$98,4,FALSE)</f>
        <v>6573.75</v>
      </c>
      <c r="J24">
        <f>VLOOKUP($A24,'Unify Report'!$A$1:$V$98,3,FALSE)</f>
        <v>6820</v>
      </c>
      <c r="K24">
        <f>VLOOKUP($A24,'Unify Report'!$A$1:$V$98,8,FALSE)</f>
        <v>0</v>
      </c>
      <c r="L24">
        <f>VLOOKUP($A24,'Unify Report'!$A$1:$V$98,7,FALSE)</f>
        <v>40.5</v>
      </c>
      <c r="M24">
        <f>VLOOKUP($A24,'Unify Report'!$A$1:$V$98,12,FALSE)</f>
        <v>6555</v>
      </c>
      <c r="N24">
        <f>VLOOKUP($A24,'Unify Report'!$A$1:$V$98,11,FALSE)</f>
        <v>6722.0166666666664</v>
      </c>
      <c r="O24">
        <f>VLOOKUP($A24,'Unify Report'!$A$1:$V$98,16,FALSE)</f>
        <v>0</v>
      </c>
      <c r="P24">
        <f>VLOOKUP($A24,'Unify Report'!$A$1:$V$98,15,FALSE)</f>
        <v>69</v>
      </c>
      <c r="Q24" s="97">
        <f>VLOOKUP($C24,CHPPD!$D$6:$Q$70,8,FALSE)</f>
        <v>568</v>
      </c>
      <c r="W24" s="110" t="s">
        <v>254</v>
      </c>
      <c r="X24" t="s">
        <v>196</v>
      </c>
      <c r="Y24" s="110" t="s">
        <v>259</v>
      </c>
      <c r="Z24" t="s">
        <v>206</v>
      </c>
      <c r="AA24" t="s">
        <v>207</v>
      </c>
    </row>
    <row r="25" spans="1:27">
      <c r="A25" s="21" t="s">
        <v>76</v>
      </c>
      <c r="B25" s="21" t="s">
        <v>44</v>
      </c>
      <c r="C25" s="21" t="s">
        <v>118</v>
      </c>
      <c r="D25" t="str">
        <f t="shared" si="0"/>
        <v>RA701</v>
      </c>
      <c r="E25" t="str">
        <f t="shared" si="1"/>
        <v>Bristol Royal Infirmary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Report'!$A$1:$V$98,4,FALSE)</f>
        <v>1036</v>
      </c>
      <c r="J25">
        <f>VLOOKUP($A25,'Unify Report'!$A$1:$V$98,3,FALSE)</f>
        <v>1037.75</v>
      </c>
      <c r="K25">
        <f>VLOOKUP($A25,'Unify Report'!$A$1:$V$98,8,FALSE)</f>
        <v>1160.25</v>
      </c>
      <c r="L25">
        <f>VLOOKUP($A25,'Unify Report'!$A$1:$V$98,7,FALSE)</f>
        <v>1133.75</v>
      </c>
      <c r="M25">
        <f>VLOOKUP($A25,'Unify Report'!$A$1:$V$98,12,FALSE)</f>
        <v>690</v>
      </c>
      <c r="N25">
        <f>VLOOKUP($A25,'Unify Report'!$A$1:$V$98,11,FALSE)</f>
        <v>690</v>
      </c>
      <c r="O25">
        <f>VLOOKUP($A25,'Unify Report'!$A$1:$V$98,16,FALSE)</f>
        <v>1035</v>
      </c>
      <c r="P25">
        <f>VLOOKUP($A25,'Unify Report'!$A$1:$V$98,15,FALSE)</f>
        <v>1241.5</v>
      </c>
      <c r="Q25" s="97">
        <f>VLOOKUP($C25,CHPPD!$D$6:$Q$70,8,FALSE)</f>
        <v>516</v>
      </c>
      <c r="W25" s="110" t="s">
        <v>249</v>
      </c>
      <c r="X25" t="s">
        <v>196</v>
      </c>
      <c r="Y25" s="110" t="s">
        <v>259</v>
      </c>
      <c r="Z25" t="s">
        <v>198</v>
      </c>
      <c r="AA25" t="s">
        <v>205</v>
      </c>
    </row>
    <row r="26" spans="1:27">
      <c r="A26" s="21" t="s">
        <v>77</v>
      </c>
      <c r="B26" s="21" t="s">
        <v>42</v>
      </c>
      <c r="C26" s="21" t="s">
        <v>119</v>
      </c>
      <c r="D26" t="str">
        <f t="shared" si="0"/>
        <v>RA701</v>
      </c>
      <c r="E26" t="str">
        <f t="shared" si="1"/>
        <v>Bristol Royal Infirmary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Report'!$A$1:$V$98,4,FALSE)</f>
        <v>1378.5</v>
      </c>
      <c r="J26">
        <f>VLOOKUP($A26,'Unify Report'!$A$1:$V$98,3,FALSE)</f>
        <v>1354.5</v>
      </c>
      <c r="K26">
        <f>VLOOKUP($A26,'Unify Report'!$A$1:$V$98,8,FALSE)</f>
        <v>1211</v>
      </c>
      <c r="L26">
        <f>VLOOKUP($A26,'Unify Report'!$A$1:$V$98,7,FALSE)</f>
        <v>1406.25</v>
      </c>
      <c r="M26">
        <f>VLOOKUP($A26,'Unify Report'!$A$1:$V$98,12,FALSE)</f>
        <v>1030.0166666666701</v>
      </c>
      <c r="N26">
        <f>VLOOKUP($A26,'Unify Report'!$A$1:$V$98,11,FALSE)</f>
        <v>1033.2666666666667</v>
      </c>
      <c r="O26">
        <f>VLOOKUP($A26,'Unify Report'!$A$1:$V$98,16,FALSE)</f>
        <v>678.5</v>
      </c>
      <c r="P26">
        <f>VLOOKUP($A26,'Unify Report'!$A$1:$V$98,15,FALSE)</f>
        <v>1148.3333333333333</v>
      </c>
      <c r="Q26" s="97">
        <f>VLOOKUP($C26,CHPPD!$D$6:$Q$70,8,FALSE)</f>
        <v>631</v>
      </c>
      <c r="W26" t="s">
        <v>208</v>
      </c>
      <c r="X26" t="s">
        <v>209</v>
      </c>
      <c r="Y26" s="110" t="s">
        <v>261</v>
      </c>
      <c r="Z26" t="s">
        <v>210</v>
      </c>
      <c r="AA26" t="s">
        <v>188</v>
      </c>
    </row>
    <row r="27" spans="1:27">
      <c r="A27" s="21" t="s">
        <v>78</v>
      </c>
      <c r="B27" s="21" t="s">
        <v>43</v>
      </c>
      <c r="C27" s="21" t="s">
        <v>120</v>
      </c>
      <c r="D27" t="str">
        <f t="shared" si="0"/>
        <v>RA701</v>
      </c>
      <c r="E27" t="str">
        <f t="shared" si="1"/>
        <v>Bristol Royal Infirmary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Report'!$A$1:$V$98,4,FALSE)</f>
        <v>1984</v>
      </c>
      <c r="J27">
        <f>VLOOKUP($A27,'Unify Report'!$A$1:$V$98,3,FALSE)</f>
        <v>1914</v>
      </c>
      <c r="K27">
        <f>VLOOKUP($A27,'Unify Report'!$A$1:$V$98,8,FALSE)</f>
        <v>1037</v>
      </c>
      <c r="L27">
        <f>VLOOKUP($A27,'Unify Report'!$A$1:$V$98,7,FALSE)</f>
        <v>1040.8666666666666</v>
      </c>
      <c r="M27">
        <f>VLOOKUP($A27,'Unify Report'!$A$1:$V$98,12,FALSE)</f>
        <v>1725</v>
      </c>
      <c r="N27">
        <f>VLOOKUP($A27,'Unify Report'!$A$1:$V$98,11,FALSE)</f>
        <v>1693.8333333333333</v>
      </c>
      <c r="O27">
        <f>VLOOKUP($A27,'Unify Report'!$A$1:$V$98,16,FALSE)</f>
        <v>690</v>
      </c>
      <c r="P27">
        <f>VLOOKUP($A27,'Unify Report'!$A$1:$V$98,15,FALSE)</f>
        <v>782</v>
      </c>
      <c r="Q27" s="97">
        <f>VLOOKUP($C27,CHPPD!$D$6:$Q$70,8,FALSE)</f>
        <v>620</v>
      </c>
      <c r="W27" t="s">
        <v>116</v>
      </c>
      <c r="X27" t="s">
        <v>209</v>
      </c>
      <c r="Y27" s="110" t="s">
        <v>261</v>
      </c>
      <c r="Z27" t="s">
        <v>210</v>
      </c>
    </row>
    <row r="28" spans="1:27">
      <c r="A28" s="21" t="s">
        <v>79</v>
      </c>
      <c r="B28" s="21" t="s">
        <v>39</v>
      </c>
      <c r="C28" s="21" t="s">
        <v>121</v>
      </c>
      <c r="D28" t="str">
        <f t="shared" si="0"/>
        <v>RA701</v>
      </c>
      <c r="E28" t="str">
        <f t="shared" si="1"/>
        <v>Bristol Royal Infirmary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Report'!$A$1:$V$98,4,FALSE)</f>
        <v>2194</v>
      </c>
      <c r="J28">
        <f>VLOOKUP($A28,'Unify Report'!$A$1:$V$98,3,FALSE)</f>
        <v>1994.25</v>
      </c>
      <c r="K28">
        <f>VLOOKUP($A28,'Unify Report'!$A$1:$V$98,8,FALSE)</f>
        <v>1225.5</v>
      </c>
      <c r="L28">
        <f>VLOOKUP($A28,'Unify Report'!$A$1:$V$98,7,FALSE)</f>
        <v>1445.5</v>
      </c>
      <c r="M28">
        <f>VLOOKUP($A28,'Unify Report'!$A$1:$V$98,12,FALSE)</f>
        <v>1725</v>
      </c>
      <c r="N28">
        <f>VLOOKUP($A28,'Unify Report'!$A$1:$V$98,11,FALSE)</f>
        <v>1716.9666666666667</v>
      </c>
      <c r="O28">
        <f>VLOOKUP($A28,'Unify Report'!$A$1:$V$98,16,FALSE)</f>
        <v>1345.5</v>
      </c>
      <c r="P28">
        <f>VLOOKUP($A28,'Unify Report'!$A$1:$V$98,15,FALSE)</f>
        <v>1577.75</v>
      </c>
      <c r="Q28" s="97">
        <f>VLOOKUP($C28,CHPPD!$D$6:$Q$70,8,FALSE)</f>
        <v>877</v>
      </c>
      <c r="W28" t="s">
        <v>114</v>
      </c>
      <c r="X28" t="s">
        <v>211</v>
      </c>
      <c r="Y28" s="110" t="s">
        <v>262</v>
      </c>
      <c r="Z28" t="s">
        <v>206</v>
      </c>
      <c r="AA28" t="s">
        <v>188</v>
      </c>
    </row>
    <row r="29" spans="1:27">
      <c r="A29" s="21" t="s">
        <v>80</v>
      </c>
      <c r="B29" s="21" t="s">
        <v>41</v>
      </c>
      <c r="C29" s="21" t="s">
        <v>122</v>
      </c>
      <c r="D29" t="str">
        <f t="shared" si="0"/>
        <v>RA701</v>
      </c>
      <c r="E29" t="str">
        <f t="shared" si="1"/>
        <v>Bristol Royal Infirmary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Report'!$A$1:$V$98,4,FALSE)</f>
        <v>2068</v>
      </c>
      <c r="J29">
        <f>VLOOKUP($A29,'Unify Report'!$A$1:$V$98,3,FALSE)</f>
        <v>2008</v>
      </c>
      <c r="K29">
        <f>VLOOKUP($A29,'Unify Report'!$A$1:$V$98,8,FALSE)</f>
        <v>1354.5</v>
      </c>
      <c r="L29">
        <f>VLOOKUP($A29,'Unify Report'!$A$1:$V$98,7,FALSE)</f>
        <v>1733.75</v>
      </c>
      <c r="M29">
        <f>VLOOKUP($A29,'Unify Report'!$A$1:$V$98,12,FALSE)</f>
        <v>1725</v>
      </c>
      <c r="N29">
        <f>VLOOKUP($A29,'Unify Report'!$A$1:$V$98,11,FALSE)</f>
        <v>1724.25</v>
      </c>
      <c r="O29">
        <f>VLOOKUP($A29,'Unify Report'!$A$1:$V$98,16,FALSE)</f>
        <v>1380</v>
      </c>
      <c r="P29">
        <f>VLOOKUP($A29,'Unify Report'!$A$1:$V$98,15,FALSE)</f>
        <v>1894.1666666666667</v>
      </c>
      <c r="Q29" s="97">
        <f>VLOOKUP($C29,CHPPD!$D$6:$Q$70,8,FALSE)</f>
        <v>926</v>
      </c>
      <c r="W29" t="s">
        <v>115</v>
      </c>
      <c r="X29" t="s">
        <v>211</v>
      </c>
      <c r="Y29" s="110" t="s">
        <v>262</v>
      </c>
      <c r="Z29" t="s">
        <v>212</v>
      </c>
      <c r="AA29" t="s">
        <v>188</v>
      </c>
    </row>
    <row r="30" spans="1:27">
      <c r="A30" s="21" t="s">
        <v>81</v>
      </c>
      <c r="B30" s="21" t="s">
        <v>235</v>
      </c>
      <c r="C30" s="98" t="s">
        <v>244</v>
      </c>
      <c r="D30" t="str">
        <f t="shared" si="0"/>
        <v>RA723</v>
      </c>
      <c r="E30" t="str">
        <f t="shared" si="1"/>
        <v>Bristol Royal Hospital For Children</v>
      </c>
      <c r="F30" t="str">
        <f t="shared" si="4"/>
        <v>E400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Report'!$A$1:$V$98,4,FALSE)</f>
        <v>5930.5</v>
      </c>
      <c r="J30">
        <f>VLOOKUP($A30,'Unify Report'!$A$1:$V$98,3,FALSE)</f>
        <v>5064.5</v>
      </c>
      <c r="K30">
        <f>VLOOKUP($A30,'Unify Report'!$A$1:$V$98,8,FALSE)</f>
        <v>704.5</v>
      </c>
      <c r="L30">
        <f>VLOOKUP($A30,'Unify Report'!$A$1:$V$98,7,FALSE)</f>
        <v>357</v>
      </c>
      <c r="M30">
        <f>VLOOKUP($A30,'Unify Report'!$A$1:$V$98,12,FALSE)</f>
        <v>5865</v>
      </c>
      <c r="N30">
        <f>VLOOKUP($A30,'Unify Report'!$A$1:$V$98,11,FALSE)</f>
        <v>4999.5</v>
      </c>
      <c r="O30">
        <f>VLOOKUP($A30,'Unify Report'!$A$1:$V$98,16,FALSE)</f>
        <v>690</v>
      </c>
      <c r="P30">
        <f>VLOOKUP($A30,'Unify Report'!$A$1:$V$98,15,FALSE)</f>
        <v>264.5</v>
      </c>
      <c r="Q30" s="97">
        <f>VLOOKUP($C30,CHPPD!$D$6:$Q$70,8,FALSE)</f>
        <v>352</v>
      </c>
      <c r="W30" t="s">
        <v>213</v>
      </c>
      <c r="X30" t="s">
        <v>184</v>
      </c>
      <c r="Y30" s="110" t="s">
        <v>258</v>
      </c>
      <c r="Z30" t="s">
        <v>185</v>
      </c>
      <c r="AA30" t="s">
        <v>214</v>
      </c>
    </row>
    <row r="31" spans="1:27">
      <c r="A31" s="21" t="s">
        <v>82</v>
      </c>
      <c r="B31" s="21" t="s">
        <v>236</v>
      </c>
      <c r="C31" s="70" t="s">
        <v>246</v>
      </c>
      <c r="D31" t="str">
        <f t="shared" si="0"/>
        <v>RA723</v>
      </c>
      <c r="E31" t="str">
        <f t="shared" si="1"/>
        <v>Bristol Royal Hospital For Children</v>
      </c>
      <c r="F31" t="str">
        <f t="shared" si="4"/>
        <v>E510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Report'!$A$1:$V$98,4,FALSE)</f>
        <v>3448</v>
      </c>
      <c r="J31">
        <f>VLOOKUP($A31,'Unify Report'!$A$1:$V$98,3,FALSE)</f>
        <v>3555.25</v>
      </c>
      <c r="K31">
        <f>VLOOKUP($A31,'Unify Report'!$A$1:$V$98,8,FALSE)</f>
        <v>336.41666666666669</v>
      </c>
      <c r="L31">
        <f>VLOOKUP($A31,'Unify Report'!$A$1:$V$98,7,FALSE)</f>
        <v>510.91666666666669</v>
      </c>
      <c r="M31">
        <f>VLOOKUP($A31,'Unify Report'!$A$1:$V$98,12,FALSE)</f>
        <v>3675</v>
      </c>
      <c r="N31">
        <f>VLOOKUP($A31,'Unify Report'!$A$1:$V$98,11,FALSE)</f>
        <v>3506</v>
      </c>
      <c r="O31">
        <f>VLOOKUP($A31,'Unify Report'!$A$1:$V$98,16,FALSE)</f>
        <v>333.5</v>
      </c>
      <c r="P31">
        <f>VLOOKUP($A31,'Unify Report'!$A$1:$V$98,15,FALSE)</f>
        <v>464</v>
      </c>
      <c r="Q31" s="97">
        <f>VLOOKUP($C31,CHPPD!$D$6:$Q$70,8,FALSE)</f>
        <v>745</v>
      </c>
      <c r="W31" t="s">
        <v>101</v>
      </c>
      <c r="X31" t="s">
        <v>184</v>
      </c>
      <c r="Y31" s="110" t="s">
        <v>258</v>
      </c>
      <c r="Z31" t="s">
        <v>185</v>
      </c>
      <c r="AA31" t="s">
        <v>214</v>
      </c>
    </row>
    <row r="32" spans="1:27">
      <c r="A32" s="21" t="s">
        <v>83</v>
      </c>
      <c r="B32" s="21" t="s">
        <v>237</v>
      </c>
      <c r="C32" s="70" t="s">
        <v>253</v>
      </c>
      <c r="D32" t="str">
        <f t="shared" si="0"/>
        <v>RA723</v>
      </c>
      <c r="E32" t="str">
        <f t="shared" si="1"/>
        <v>Bristol Royal Hospital For Children</v>
      </c>
      <c r="F32" t="str">
        <f t="shared" si="4"/>
        <v>E602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Report'!$A$1:$V$98,4,FALSE)</f>
        <v>2307.75</v>
      </c>
      <c r="J32">
        <f>VLOOKUP($A32,'Unify Report'!$A$1:$V$98,3,FALSE)</f>
        <v>2313.25</v>
      </c>
      <c r="K32">
        <f>VLOOKUP($A32,'Unify Report'!$A$1:$V$98,8,FALSE)</f>
        <v>341.5</v>
      </c>
      <c r="L32">
        <f>VLOOKUP($A32,'Unify Report'!$A$1:$V$98,7,FALSE)</f>
        <v>395.5</v>
      </c>
      <c r="M32">
        <f>VLOOKUP($A32,'Unify Report'!$A$1:$V$98,12,FALSE)</f>
        <v>1610</v>
      </c>
      <c r="N32">
        <f>VLOOKUP($A32,'Unify Report'!$A$1:$V$98,11,FALSE)</f>
        <v>1704</v>
      </c>
      <c r="O32">
        <f>VLOOKUP($A32,'Unify Report'!$A$1:$V$98,16,FALSE)</f>
        <v>322</v>
      </c>
      <c r="P32">
        <f>VLOOKUP($A32,'Unify Report'!$A$1:$V$98,15,FALSE)</f>
        <v>390.51666666666665</v>
      </c>
      <c r="Q32" s="97">
        <f>VLOOKUP($C32,CHPPD!$D$6:$Q$70,8,FALSE)</f>
        <v>495</v>
      </c>
      <c r="W32" t="s">
        <v>109</v>
      </c>
      <c r="X32" t="s">
        <v>184</v>
      </c>
      <c r="Y32" s="110" t="s">
        <v>258</v>
      </c>
      <c r="Z32" t="s">
        <v>195</v>
      </c>
      <c r="AA32" t="s">
        <v>188</v>
      </c>
    </row>
    <row r="33" spans="1:27">
      <c r="A33" s="21" t="s">
        <v>84</v>
      </c>
      <c r="B33" s="21" t="s">
        <v>238</v>
      </c>
      <c r="C33" s="70" t="s">
        <v>252</v>
      </c>
      <c r="D33" t="str">
        <f t="shared" si="0"/>
        <v>RA723</v>
      </c>
      <c r="E33" t="str">
        <f t="shared" si="1"/>
        <v>Bristol Royal Hospital For Children</v>
      </c>
      <c r="F33" t="str">
        <f t="shared" si="4"/>
        <v>E600</v>
      </c>
      <c r="G33" t="str">
        <f t="shared" si="2"/>
        <v>321 - PAEDIATRIC CARDIOLOGY</v>
      </c>
      <c r="H33" t="str">
        <f t="shared" si="3"/>
        <v/>
      </c>
      <c r="I33">
        <f>VLOOKUP($A33,'Unify Report'!$A$1:$V$98,4,FALSE)</f>
        <v>2086.25</v>
      </c>
      <c r="J33">
        <f>VLOOKUP($A33,'Unify Report'!$A$1:$V$98,3,FALSE)</f>
        <v>1898</v>
      </c>
      <c r="K33">
        <f>VLOOKUP($A33,'Unify Report'!$A$1:$V$98,8,FALSE)</f>
        <v>351</v>
      </c>
      <c r="L33">
        <f>VLOOKUP($A33,'Unify Report'!$A$1:$V$98,7,FALSE)</f>
        <v>308.75</v>
      </c>
      <c r="M33">
        <f>VLOOKUP($A33,'Unify Report'!$A$1:$V$98,12,FALSE)</f>
        <v>1725</v>
      </c>
      <c r="N33">
        <f>VLOOKUP($A33,'Unify Report'!$A$1:$V$98,11,FALSE)</f>
        <v>1483.5</v>
      </c>
      <c r="O33">
        <f>VLOOKUP($A33,'Unify Report'!$A$1:$V$98,16,FALSE)</f>
        <v>345</v>
      </c>
      <c r="P33">
        <f>VLOOKUP($A33,'Unify Report'!$A$1:$V$98,15,FALSE)</f>
        <v>324.25</v>
      </c>
      <c r="Q33" s="97">
        <f>VLOOKUP($C33,CHPPD!$D$6:$Q$70,8,FALSE)</f>
        <v>366</v>
      </c>
      <c r="W33" t="s">
        <v>99</v>
      </c>
      <c r="X33" t="s">
        <v>184</v>
      </c>
      <c r="Y33" s="110" t="s">
        <v>258</v>
      </c>
      <c r="Z33" t="s">
        <v>185</v>
      </c>
      <c r="AA33" t="s">
        <v>214</v>
      </c>
    </row>
    <row r="34" spans="1:27">
      <c r="A34" s="21" t="s">
        <v>85</v>
      </c>
      <c r="B34" s="21" t="s">
        <v>239</v>
      </c>
      <c r="C34" s="70" t="s">
        <v>251</v>
      </c>
      <c r="D34" t="str">
        <f t="shared" si="0"/>
        <v>RA723</v>
      </c>
      <c r="E34" t="str">
        <f t="shared" si="1"/>
        <v>Bristol Royal Hospital For Children</v>
      </c>
      <c r="F34" t="str">
        <f t="shared" si="4"/>
        <v>E512</v>
      </c>
      <c r="G34" t="str">
        <f t="shared" si="2"/>
        <v>420 - PAEDIATRICS</v>
      </c>
      <c r="H34" t="str">
        <f t="shared" si="3"/>
        <v/>
      </c>
      <c r="I34">
        <f>VLOOKUP($A34,'Unify Report'!$A$1:$V$98,4,FALSE)</f>
        <v>1728.5</v>
      </c>
      <c r="J34">
        <f>VLOOKUP($A34,'Unify Report'!$A$1:$V$98,3,FALSE)</f>
        <v>1608.75</v>
      </c>
      <c r="K34">
        <f>VLOOKUP($A34,'Unify Report'!$A$1:$V$98,8,FALSE)</f>
        <v>345</v>
      </c>
      <c r="L34">
        <f>VLOOKUP($A34,'Unify Report'!$A$1:$V$98,7,FALSE)</f>
        <v>368</v>
      </c>
      <c r="M34">
        <f>VLOOKUP($A34,'Unify Report'!$A$1:$V$98,12,FALSE)</f>
        <v>1725</v>
      </c>
      <c r="N34">
        <f>VLOOKUP($A34,'Unify Report'!$A$1:$V$98,11,FALSE)</f>
        <v>1499.5</v>
      </c>
      <c r="O34">
        <f>VLOOKUP($A34,'Unify Report'!$A$1:$V$98,16,FALSE)</f>
        <v>345</v>
      </c>
      <c r="P34">
        <f>VLOOKUP($A34,'Unify Report'!$A$1:$V$98,15,FALSE)</f>
        <v>345</v>
      </c>
      <c r="Q34" s="97">
        <f>VLOOKUP($C34,CHPPD!$D$6:$Q$70,8,FALSE)</f>
        <v>251</v>
      </c>
      <c r="W34" t="s">
        <v>215</v>
      </c>
      <c r="X34" t="s">
        <v>184</v>
      </c>
      <c r="Y34" s="110" t="s">
        <v>258</v>
      </c>
      <c r="Z34" t="s">
        <v>185</v>
      </c>
      <c r="AA34" t="s">
        <v>188</v>
      </c>
    </row>
    <row r="35" spans="1:27">
      <c r="A35" s="21" t="s">
        <v>86</v>
      </c>
      <c r="B35" s="21" t="s">
        <v>240</v>
      </c>
      <c r="C35" s="70" t="s">
        <v>254</v>
      </c>
      <c r="D35" t="str">
        <f t="shared" si="0"/>
        <v>RA723</v>
      </c>
      <c r="E35" t="str">
        <f t="shared" si="1"/>
        <v>Bristol Royal Hospital For Children</v>
      </c>
      <c r="F35" t="str">
        <f t="shared" si="4"/>
        <v>E700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Report'!$A$1:$V$98,4,FALSE)</f>
        <v>2401</v>
      </c>
      <c r="J35">
        <f>VLOOKUP($A35,'Unify Report'!$A$1:$V$98,3,FALSE)</f>
        <v>2249</v>
      </c>
      <c r="K35">
        <f>VLOOKUP($A35,'Unify Report'!$A$1:$V$98,8,FALSE)</f>
        <v>355.5</v>
      </c>
      <c r="L35">
        <f>VLOOKUP($A35,'Unify Report'!$A$1:$V$98,7,FALSE)</f>
        <v>350</v>
      </c>
      <c r="M35">
        <f>VLOOKUP($A35,'Unify Report'!$A$1:$V$98,12,FALSE)</f>
        <v>2087.5</v>
      </c>
      <c r="N35">
        <f>VLOOKUP($A35,'Unify Report'!$A$1:$V$98,11,FALSE)</f>
        <v>1970.75</v>
      </c>
      <c r="O35">
        <f>VLOOKUP($A35,'Unify Report'!$A$1:$V$98,16,FALSE)</f>
        <v>345</v>
      </c>
      <c r="P35">
        <f>VLOOKUP($A35,'Unify Report'!$A$1:$V$98,15,FALSE)</f>
        <v>322</v>
      </c>
      <c r="Q35" s="97">
        <f>VLOOKUP($C35,CHPPD!$D$6:$Q$70,8,FALSE)</f>
        <v>437</v>
      </c>
      <c r="W35" t="s">
        <v>96</v>
      </c>
      <c r="X35" t="s">
        <v>184</v>
      </c>
      <c r="Y35" s="110" t="s">
        <v>258</v>
      </c>
      <c r="Z35" t="s">
        <v>185</v>
      </c>
      <c r="AA35" t="s">
        <v>188</v>
      </c>
    </row>
    <row r="36" spans="1:27">
      <c r="A36" s="21" t="s">
        <v>87</v>
      </c>
      <c r="B36" s="21" t="s">
        <v>241</v>
      </c>
      <c r="C36" s="70" t="s">
        <v>247</v>
      </c>
      <c r="D36" t="str">
        <f t="shared" si="0"/>
        <v>RA723</v>
      </c>
      <c r="E36" t="str">
        <f t="shared" si="1"/>
        <v>Bristol Royal Hospital For Children</v>
      </c>
      <c r="F36" t="str">
        <f t="shared" si="4"/>
        <v>E702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Report'!$A$1:$V$98,4,FALSE)</f>
        <v>1341</v>
      </c>
      <c r="J36">
        <f>VLOOKUP($A36,'Unify Report'!$A$1:$V$98,3,FALSE)</f>
        <v>1382.5</v>
      </c>
      <c r="K36">
        <f>VLOOKUP($A36,'Unify Report'!$A$1:$V$98,8,FALSE)</f>
        <v>325</v>
      </c>
      <c r="L36">
        <f>VLOOKUP($A36,'Unify Report'!$A$1:$V$98,7,FALSE)</f>
        <v>577</v>
      </c>
      <c r="M36">
        <f>VLOOKUP($A36,'Unify Report'!$A$1:$V$98,12,FALSE)</f>
        <v>1368.5</v>
      </c>
      <c r="N36">
        <f>VLOOKUP($A36,'Unify Report'!$A$1:$V$98,11,FALSE)</f>
        <v>1368.5</v>
      </c>
      <c r="O36">
        <f>VLOOKUP($A36,'Unify Report'!$A$1:$V$98,16,FALSE)</f>
        <v>345</v>
      </c>
      <c r="P36">
        <f>VLOOKUP($A36,'Unify Report'!$A$1:$V$98,15,FALSE)</f>
        <v>621</v>
      </c>
      <c r="Q36" s="97">
        <f>VLOOKUP($C36,CHPPD!$D$6:$Q$70,8,FALSE)</f>
        <v>397</v>
      </c>
      <c r="W36" t="s">
        <v>216</v>
      </c>
      <c r="X36" t="s">
        <v>184</v>
      </c>
      <c r="Y36" s="110" t="s">
        <v>258</v>
      </c>
      <c r="Z36" t="s">
        <v>185</v>
      </c>
      <c r="AA36" t="s">
        <v>188</v>
      </c>
    </row>
    <row r="37" spans="1:27">
      <c r="A37" s="21" t="s">
        <v>88</v>
      </c>
      <c r="B37" s="21" t="s">
        <v>242</v>
      </c>
      <c r="C37" s="70" t="s">
        <v>255</v>
      </c>
      <c r="D37" t="str">
        <f t="shared" si="0"/>
        <v>RA723</v>
      </c>
      <c r="E37" t="str">
        <f t="shared" si="1"/>
        <v>Bristol Royal Hospital For Children</v>
      </c>
      <c r="F37" t="str">
        <f t="shared" si="4"/>
        <v>E406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Report'!$A$1:$V$98,4,FALSE)</f>
        <v>1038</v>
      </c>
      <c r="J37">
        <f>VLOOKUP($A37,'Unify Report'!$A$1:$V$98,3,FALSE)</f>
        <v>997.25</v>
      </c>
      <c r="K37">
        <f>VLOOKUP($A37,'Unify Report'!$A$1:$V$98,8,FALSE)</f>
        <v>-5.25</v>
      </c>
      <c r="L37">
        <f>VLOOKUP($A37,'Unify Report'!$A$1:$V$98,7,FALSE)</f>
        <v>105.25</v>
      </c>
      <c r="M37">
        <f>VLOOKUP($A37,'Unify Report'!$A$1:$V$98,12,FALSE)</f>
        <v>1035</v>
      </c>
      <c r="N37">
        <f>VLOOKUP($A37,'Unify Report'!$A$1:$V$98,11,FALSE)</f>
        <v>1023.5</v>
      </c>
      <c r="O37">
        <f>VLOOKUP($A37,'Unify Report'!$A$1:$V$98,16,FALSE)</f>
        <v>0</v>
      </c>
      <c r="P37">
        <f>VLOOKUP($A37,'Unify Report'!$A$1:$V$98,15,FALSE)</f>
        <v>129.16666666666666</v>
      </c>
      <c r="Q37" s="97">
        <f>VLOOKUP($C37,CHPPD!$D$6:$Q$70,8,FALSE)</f>
        <v>197</v>
      </c>
      <c r="W37" t="s">
        <v>217</v>
      </c>
      <c r="X37" t="s">
        <v>184</v>
      </c>
      <c r="Y37" s="110" t="s">
        <v>258</v>
      </c>
      <c r="Z37" t="s">
        <v>185</v>
      </c>
      <c r="AA37" t="s">
        <v>214</v>
      </c>
    </row>
    <row r="38" spans="1:27">
      <c r="A38" s="21" t="s">
        <v>89</v>
      </c>
      <c r="B38" s="21" t="s">
        <v>243</v>
      </c>
      <c r="C38" s="70" t="s">
        <v>256</v>
      </c>
      <c r="D38" t="str">
        <f t="shared" si="0"/>
        <v>RA723</v>
      </c>
      <c r="E38" t="str">
        <f t="shared" si="1"/>
        <v>Bristol Royal Hospital For Children</v>
      </c>
      <c r="F38" t="str">
        <f t="shared" si="4"/>
        <v>E500/1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Report'!$A$1:$V$98,4,FALSE)</f>
        <v>2053</v>
      </c>
      <c r="J38">
        <f>VLOOKUP($A38,'Unify Report'!$A$1:$V$98,3,FALSE)</f>
        <v>2035.5</v>
      </c>
      <c r="K38">
        <f>VLOOKUP($A38,'Unify Report'!$A$1:$V$98,8,FALSE)</f>
        <v>690</v>
      </c>
      <c r="L38">
        <f>VLOOKUP($A38,'Unify Report'!$A$1:$V$98,7,FALSE)</f>
        <v>778.75</v>
      </c>
      <c r="M38">
        <f>VLOOKUP($A38,'Unify Report'!$A$1:$V$98,12,FALSE)</f>
        <v>2070</v>
      </c>
      <c r="N38">
        <f>VLOOKUP($A38,'Unify Report'!$A$1:$V$98,11,FALSE)</f>
        <v>1914.5</v>
      </c>
      <c r="O38">
        <f>VLOOKUP($A38,'Unify Report'!$A$1:$V$98,16,FALSE)</f>
        <v>690</v>
      </c>
      <c r="P38">
        <f>VLOOKUP($A38,'Unify Report'!$A$1:$V$98,15,FALSE)</f>
        <v>683.5</v>
      </c>
      <c r="Q38" s="97">
        <f>VLOOKUP($C38,CHPPD!$D$6:$Q$70,8,FALSE)</f>
        <v>493</v>
      </c>
      <c r="W38" t="s">
        <v>218</v>
      </c>
      <c r="X38" t="s">
        <v>184</v>
      </c>
      <c r="Y38" s="110" t="s">
        <v>258</v>
      </c>
      <c r="Z38" t="s">
        <v>185</v>
      </c>
      <c r="AA38" t="s">
        <v>214</v>
      </c>
    </row>
    <row r="39" spans="1:27">
      <c r="A39" s="21" t="s">
        <v>90</v>
      </c>
      <c r="B39" s="21" t="s">
        <v>36</v>
      </c>
      <c r="C39" s="21" t="s">
        <v>124</v>
      </c>
      <c r="D39" t="str">
        <f t="shared" si="0"/>
        <v>RA707</v>
      </c>
      <c r="E39" t="str">
        <f t="shared" si="1"/>
        <v>St Michael's Hospital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Report'!$A$1:$V$98,4,FALSE)</f>
        <v>745.5</v>
      </c>
      <c r="J39">
        <f>VLOOKUP($A39,'Unify Report'!$A$1:$V$98,3,FALSE)</f>
        <v>612</v>
      </c>
      <c r="K39">
        <f>VLOOKUP($A39,'Unify Report'!$A$1:$V$98,8,FALSE)</f>
        <v>0</v>
      </c>
      <c r="L39">
        <f>VLOOKUP($A39,'Unify Report'!$A$1:$V$98,7,FALSE)</f>
        <v>0</v>
      </c>
      <c r="M39">
        <f>VLOOKUP($A39,'Unify Report'!$A$1:$V$98,12,FALSE)</f>
        <v>708</v>
      </c>
      <c r="N39">
        <f>VLOOKUP($A39,'Unify Report'!$A$1:$V$98,11,FALSE)</f>
        <v>552.5</v>
      </c>
      <c r="O39">
        <f>VLOOKUP($A39,'Unify Report'!$A$1:$V$98,16,FALSE)</f>
        <v>0</v>
      </c>
      <c r="P39">
        <f>VLOOKUP($A39,'Unify Report'!$A$1:$V$98,15,FALSE)</f>
        <v>0</v>
      </c>
      <c r="Q39" s="97">
        <f>VLOOKUP($C39,CHPPD!$D$6:$Q$70,8,FALSE)</f>
        <v>26</v>
      </c>
      <c r="W39" t="s">
        <v>219</v>
      </c>
      <c r="X39" t="s">
        <v>184</v>
      </c>
      <c r="Y39" s="110" t="s">
        <v>258</v>
      </c>
      <c r="Z39" t="s">
        <v>185</v>
      </c>
      <c r="AA39" t="s">
        <v>214</v>
      </c>
    </row>
    <row r="40" spans="1:27">
      <c r="A40" s="21" t="s">
        <v>91</v>
      </c>
      <c r="B40" s="21" t="s">
        <v>35</v>
      </c>
      <c r="C40" s="22" t="s">
        <v>125</v>
      </c>
      <c r="D40" t="str">
        <f t="shared" si="0"/>
        <v>RA707</v>
      </c>
      <c r="E40" t="str">
        <f t="shared" si="1"/>
        <v>St Michael's Hospital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Report'!$A$1:$V$98,4,FALSE)</f>
        <v>2655</v>
      </c>
      <c r="J40">
        <f>VLOOKUP($A40,'Unify Report'!$A$1:$V$98,3,FALSE)</f>
        <v>2202</v>
      </c>
      <c r="K40">
        <f>VLOOKUP($A40,'Unify Report'!$A$1:$V$98,8,FALSE)</f>
        <v>1159.5</v>
      </c>
      <c r="L40">
        <f>VLOOKUP($A40,'Unify Report'!$A$1:$V$98,7,FALSE)</f>
        <v>885.91666666666663</v>
      </c>
      <c r="M40">
        <f>VLOOKUP($A40,'Unify Report'!$A$1:$V$98,12,FALSE)</f>
        <v>2520</v>
      </c>
      <c r="N40">
        <f>VLOOKUP($A40,'Unify Report'!$A$1:$V$98,11,FALSE)</f>
        <v>2123.5</v>
      </c>
      <c r="O40">
        <f>VLOOKUP($A40,'Unify Report'!$A$1:$V$98,16,FALSE)</f>
        <v>720</v>
      </c>
      <c r="P40">
        <f>VLOOKUP($A40,'Unify Report'!$A$1:$V$98,15,FALSE)</f>
        <v>678</v>
      </c>
      <c r="Q40" s="97">
        <f>VLOOKUP($C40,CHPPD!$D$6:$Q$70,8,FALSE)</f>
        <v>913</v>
      </c>
      <c r="W40" t="s">
        <v>220</v>
      </c>
      <c r="X40" t="s">
        <v>184</v>
      </c>
      <c r="Y40" s="110" t="s">
        <v>258</v>
      </c>
      <c r="Z40" t="s">
        <v>185</v>
      </c>
      <c r="AA40" t="s">
        <v>214</v>
      </c>
    </row>
    <row r="41" spans="1:27">
      <c r="A41" s="21" t="s">
        <v>92</v>
      </c>
      <c r="B41" s="21" t="s">
        <v>38</v>
      </c>
      <c r="C41" s="22" t="s">
        <v>126</v>
      </c>
      <c r="D41" t="str">
        <f t="shared" si="0"/>
        <v>RA707</v>
      </c>
      <c r="E41" t="str">
        <f t="shared" si="1"/>
        <v>St Michael's Hospital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Report'!$A$1:$V$98,4,FALSE)</f>
        <v>6959.5</v>
      </c>
      <c r="J41">
        <f>VLOOKUP($A41,'Unify Report'!$A$1:$V$98,3,FALSE)</f>
        <v>5459.25</v>
      </c>
      <c r="K41">
        <f>VLOOKUP($A41,'Unify Report'!$A$1:$V$98,8,FALSE)</f>
        <v>345</v>
      </c>
      <c r="L41">
        <f>VLOOKUP($A41,'Unify Report'!$A$1:$V$98,7,FALSE)</f>
        <v>394.5</v>
      </c>
      <c r="M41">
        <f>VLOOKUP($A41,'Unify Report'!$A$1:$V$98,12,FALSE)</f>
        <v>6900</v>
      </c>
      <c r="N41">
        <f>VLOOKUP($A41,'Unify Report'!$A$1:$V$98,11,FALSE)</f>
        <v>5593.5</v>
      </c>
      <c r="O41">
        <f>VLOOKUP($A41,'Unify Report'!$A$1:$V$98,16,FALSE)</f>
        <v>345</v>
      </c>
      <c r="P41">
        <f>VLOOKUP($A41,'Unify Report'!$A$1:$V$98,15,FALSE)</f>
        <v>333.5</v>
      </c>
      <c r="Q41" s="97">
        <f>VLOOKUP($C41,CHPPD!$D$6:$Q$70,8,FALSE)</f>
        <v>803</v>
      </c>
      <c r="W41" t="s">
        <v>143</v>
      </c>
      <c r="X41" t="s">
        <v>184</v>
      </c>
      <c r="Y41" s="110" t="s">
        <v>258</v>
      </c>
      <c r="Z41" t="s">
        <v>185</v>
      </c>
      <c r="AA41" t="s">
        <v>214</v>
      </c>
    </row>
    <row r="42" spans="1:27">
      <c r="A42" s="21" t="s">
        <v>93</v>
      </c>
      <c r="B42" s="21" t="s">
        <v>33</v>
      </c>
      <c r="C42" s="22" t="s">
        <v>127</v>
      </c>
      <c r="D42" t="str">
        <f t="shared" si="0"/>
        <v>RA707</v>
      </c>
      <c r="E42" t="str">
        <f t="shared" si="1"/>
        <v>St Michael's Hospital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Report'!$A$1:$V$98,4,FALSE)</f>
        <v>1030.3333333333301</v>
      </c>
      <c r="J42">
        <f>VLOOKUP($A42,'Unify Report'!$A$1:$V$98,3,FALSE)</f>
        <v>1153.3333333333333</v>
      </c>
      <c r="K42">
        <f>VLOOKUP($A42,'Unify Report'!$A$1:$V$98,8,FALSE)</f>
        <v>619.83333333333303</v>
      </c>
      <c r="L42">
        <f>VLOOKUP($A42,'Unify Report'!$A$1:$V$98,7,FALSE)</f>
        <v>445.33333333333331</v>
      </c>
      <c r="M42">
        <f>VLOOKUP($A42,'Unify Report'!$A$1:$V$98,12,FALSE)</f>
        <v>705</v>
      </c>
      <c r="N42">
        <f>VLOOKUP($A42,'Unify Report'!$A$1:$V$98,11,FALSE)</f>
        <v>670.5</v>
      </c>
      <c r="O42">
        <f>VLOOKUP($A42,'Unify Report'!$A$1:$V$98,16,FALSE)</f>
        <v>612</v>
      </c>
      <c r="P42">
        <f>VLOOKUP($A42,'Unify Report'!$A$1:$V$98,15,FALSE)</f>
        <v>358</v>
      </c>
      <c r="Q42" s="97">
        <f>VLOOKUP($C42,CHPPD!$D$6:$Q$70,8,FALSE)</f>
        <v>290</v>
      </c>
      <c r="W42" t="s">
        <v>107</v>
      </c>
      <c r="X42" t="s">
        <v>221</v>
      </c>
      <c r="Y42" s="110" t="s">
        <v>259</v>
      </c>
      <c r="Z42" t="s">
        <v>222</v>
      </c>
      <c r="AA42" t="s">
        <v>185</v>
      </c>
    </row>
    <row r="43" spans="1:27">
      <c r="A43" s="21" t="s">
        <v>94</v>
      </c>
      <c r="B43" s="21" t="s">
        <v>34</v>
      </c>
      <c r="C43" s="22" t="s">
        <v>128</v>
      </c>
      <c r="D43" t="str">
        <f t="shared" si="0"/>
        <v>RA707</v>
      </c>
      <c r="E43" t="str">
        <f t="shared" si="1"/>
        <v>St Michael's Hospital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Report'!$A$1:$V$98,4,FALSE)</f>
        <v>3593</v>
      </c>
      <c r="J43">
        <f>VLOOKUP($A43,'Unify Report'!$A$1:$V$98,3,FALSE)</f>
        <v>3318.8</v>
      </c>
      <c r="K43">
        <f>VLOOKUP($A43,'Unify Report'!$A$1:$V$98,8,FALSE)</f>
        <v>758</v>
      </c>
      <c r="L43">
        <f>VLOOKUP($A43,'Unify Report'!$A$1:$V$98,7,FALSE)</f>
        <v>608.5</v>
      </c>
      <c r="M43">
        <f>VLOOKUP($A43,'Unify Report'!$A$1:$V$98,12,FALSE)</f>
        <v>3240</v>
      </c>
      <c r="N43">
        <f>VLOOKUP($A43,'Unify Report'!$A$1:$V$98,11,FALSE)</f>
        <v>3102.5</v>
      </c>
      <c r="O43">
        <f>VLOOKUP($A43,'Unify Report'!$A$1:$V$98,16,FALSE)</f>
        <v>720</v>
      </c>
      <c r="P43">
        <f>VLOOKUP($A43,'Unify Report'!$A$1:$V$98,15,FALSE)</f>
        <v>624</v>
      </c>
      <c r="Q43" s="97">
        <f>VLOOKUP($C43,CHPPD!$D$6:$Q$70,8,FALSE)</f>
        <v>270</v>
      </c>
      <c r="W43" t="s">
        <v>108</v>
      </c>
      <c r="X43" t="s">
        <v>221</v>
      </c>
      <c r="Y43" s="110" t="s">
        <v>259</v>
      </c>
      <c r="Z43" t="s">
        <v>222</v>
      </c>
      <c r="AA43" t="s">
        <v>185</v>
      </c>
    </row>
    <row r="44" spans="1:27">
      <c r="A44" s="21" t="s">
        <v>95</v>
      </c>
      <c r="B44" s="21" t="s">
        <v>37</v>
      </c>
      <c r="C44" s="22" t="s">
        <v>129</v>
      </c>
      <c r="D44" t="str">
        <f t="shared" si="0"/>
        <v>RA707</v>
      </c>
      <c r="E44" t="str">
        <f t="shared" si="1"/>
        <v>St Michael's Hospital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Report'!$A$1:$V$98,4,FALSE)</f>
        <v>1230.25</v>
      </c>
      <c r="J44">
        <f>VLOOKUP($A44,'Unify Report'!$A$1:$V$98,3,FALSE)</f>
        <v>1108.25</v>
      </c>
      <c r="K44">
        <f>VLOOKUP($A44,'Unify Report'!$A$1:$V$98,8,FALSE)</f>
        <v>998</v>
      </c>
      <c r="L44">
        <f>VLOOKUP($A44,'Unify Report'!$A$1:$V$98,7,FALSE)</f>
        <v>842.75</v>
      </c>
      <c r="M44">
        <f>VLOOKUP($A44,'Unify Report'!$A$1:$V$98,12,FALSE)</f>
        <v>792</v>
      </c>
      <c r="N44">
        <f>VLOOKUP($A44,'Unify Report'!$A$1:$V$98,11,FALSE)</f>
        <v>781</v>
      </c>
      <c r="O44">
        <f>VLOOKUP($A44,'Unify Report'!$A$1:$V$98,16,FALSE)</f>
        <v>561</v>
      </c>
      <c r="P44">
        <f>VLOOKUP($A44,'Unify Report'!$A$1:$V$98,15,FALSE)</f>
        <v>599.25</v>
      </c>
      <c r="Q44" s="97">
        <f>VLOOKUP($C44,CHPPD!$D$6:$Q$70,8,FALSE)</f>
        <v>384</v>
      </c>
      <c r="W44" s="110" t="s">
        <v>251</v>
      </c>
      <c r="X44" t="s">
        <v>196</v>
      </c>
      <c r="Y44" s="110" t="s">
        <v>259</v>
      </c>
      <c r="Z44" s="59" t="s">
        <v>198</v>
      </c>
      <c r="AA44" s="59" t="s">
        <v>188</v>
      </c>
    </row>
    <row r="45" spans="1:27">
      <c r="W45" s="58" t="s">
        <v>121</v>
      </c>
      <c r="X45" t="s">
        <v>184</v>
      </c>
      <c r="Y45" s="110" t="s">
        <v>258</v>
      </c>
      <c r="Z45" s="60" t="s">
        <v>190</v>
      </c>
      <c r="AA45" s="60"/>
    </row>
    <row r="46" spans="1:27">
      <c r="W46" s="58" t="s">
        <v>122</v>
      </c>
      <c r="X46" t="s">
        <v>184</v>
      </c>
      <c r="Y46" s="110" t="s">
        <v>258</v>
      </c>
      <c r="Z46" s="60" t="s">
        <v>190</v>
      </c>
    </row>
    <row r="47" spans="1:27">
      <c r="W47" t="s">
        <v>97</v>
      </c>
      <c r="X47" t="s">
        <v>184</v>
      </c>
      <c r="Y47" s="110" t="s">
        <v>258</v>
      </c>
      <c r="Z47" t="s">
        <v>185</v>
      </c>
    </row>
    <row r="48" spans="1:27">
      <c r="W48" t="s">
        <v>98</v>
      </c>
      <c r="X48" t="s">
        <v>184</v>
      </c>
      <c r="Y48" s="110" t="s">
        <v>258</v>
      </c>
      <c r="Z48" t="s">
        <v>214</v>
      </c>
    </row>
    <row r="49" spans="23:27">
      <c r="W49" t="s">
        <v>120</v>
      </c>
      <c r="X49" t="s">
        <v>184</v>
      </c>
      <c r="Y49" s="110" t="s">
        <v>258</v>
      </c>
      <c r="Z49" t="s">
        <v>190</v>
      </c>
    </row>
    <row r="50" spans="23:27">
      <c r="W50" t="s">
        <v>223</v>
      </c>
      <c r="X50" t="s">
        <v>184</v>
      </c>
      <c r="Y50" s="110" t="s">
        <v>258</v>
      </c>
      <c r="Z50" t="s">
        <v>185</v>
      </c>
      <c r="AA50" t="s">
        <v>214</v>
      </c>
    </row>
    <row r="51" spans="23:27">
      <c r="W51" t="s">
        <v>224</v>
      </c>
      <c r="X51" t="s">
        <v>184</v>
      </c>
      <c r="Y51" s="110" t="s">
        <v>258</v>
      </c>
      <c r="Z51" t="s">
        <v>185</v>
      </c>
      <c r="AA51" t="s">
        <v>214</v>
      </c>
    </row>
    <row r="52" spans="23:27">
      <c r="W52" t="s">
        <v>106</v>
      </c>
      <c r="X52" t="s">
        <v>184</v>
      </c>
      <c r="Y52" s="110" t="s">
        <v>258</v>
      </c>
      <c r="Z52" t="s">
        <v>185</v>
      </c>
    </row>
    <row r="53" spans="23:27">
      <c r="W53" t="s">
        <v>225</v>
      </c>
      <c r="X53" t="s">
        <v>184</v>
      </c>
      <c r="Y53" s="110" t="s">
        <v>258</v>
      </c>
      <c r="Z53" t="s">
        <v>185</v>
      </c>
    </row>
    <row r="54" spans="23:27">
      <c r="W54" t="s">
        <v>117</v>
      </c>
      <c r="X54" t="s">
        <v>184</v>
      </c>
      <c r="Y54" s="110" t="s">
        <v>258</v>
      </c>
      <c r="Z54" t="s">
        <v>185</v>
      </c>
      <c r="AA54" t="s">
        <v>190</v>
      </c>
    </row>
    <row r="55" spans="23:27">
      <c r="W55" t="s">
        <v>100</v>
      </c>
      <c r="X55" t="s">
        <v>184</v>
      </c>
      <c r="Y55" s="110" t="s">
        <v>258</v>
      </c>
      <c r="Z55" t="s">
        <v>185</v>
      </c>
    </row>
    <row r="56" spans="23:27">
      <c r="W56" t="s">
        <v>104</v>
      </c>
      <c r="X56" t="s">
        <v>184</v>
      </c>
      <c r="Y56" s="110" t="s">
        <v>258</v>
      </c>
      <c r="Z56" t="s">
        <v>214</v>
      </c>
    </row>
    <row r="57" spans="23:27">
      <c r="W57" t="s">
        <v>102</v>
      </c>
      <c r="X57" t="s">
        <v>184</v>
      </c>
      <c r="Y57" s="110" t="s">
        <v>258</v>
      </c>
      <c r="Z57" t="s">
        <v>185</v>
      </c>
    </row>
    <row r="58" spans="23:27">
      <c r="W58" s="58" t="s">
        <v>125</v>
      </c>
      <c r="X58" t="s">
        <v>201</v>
      </c>
      <c r="Y58" s="110" t="s">
        <v>260</v>
      </c>
      <c r="Z58" t="s">
        <v>202</v>
      </c>
    </row>
    <row r="59" spans="23:27">
      <c r="W59" s="58" t="s">
        <v>128</v>
      </c>
      <c r="X59" t="s">
        <v>201</v>
      </c>
      <c r="Y59" s="110" t="s">
        <v>260</v>
      </c>
      <c r="Z59" t="s">
        <v>202</v>
      </c>
    </row>
    <row r="60" spans="23:27">
      <c r="W60" t="s">
        <v>124</v>
      </c>
      <c r="X60" t="s">
        <v>201</v>
      </c>
      <c r="Y60" s="110" t="s">
        <v>260</v>
      </c>
      <c r="Z60" t="s">
        <v>202</v>
      </c>
    </row>
    <row r="61" spans="23:27">
      <c r="W61" t="s">
        <v>110</v>
      </c>
      <c r="X61" t="s">
        <v>184</v>
      </c>
      <c r="Y61" s="113" t="s">
        <v>258</v>
      </c>
      <c r="Z61" t="s">
        <v>187</v>
      </c>
      <c r="AA61" t="s">
        <v>195</v>
      </c>
    </row>
    <row r="62" spans="23:27">
      <c r="W62" s="110" t="s">
        <v>256</v>
      </c>
      <c r="X62" t="s">
        <v>196</v>
      </c>
      <c r="Y62" s="110" t="s">
        <v>259</v>
      </c>
      <c r="Z62" t="s">
        <v>198</v>
      </c>
      <c r="AA62" t="s">
        <v>205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D3" sqref="D3"/>
    </sheetView>
  </sheetViews>
  <sheetFormatPr defaultRowHeight="15"/>
  <cols>
    <col min="3" max="3" width="47.710937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4" t="s">
        <v>179</v>
      </c>
      <c r="I1" s="115"/>
      <c r="J1" s="114" t="s">
        <v>180</v>
      </c>
      <c r="K1" s="115"/>
      <c r="L1" s="114" t="s">
        <v>181</v>
      </c>
      <c r="M1" s="115"/>
      <c r="N1" s="114" t="s">
        <v>182</v>
      </c>
      <c r="O1" s="115"/>
    </row>
    <row r="2" spans="1:15" s="5" customFormat="1">
      <c r="A2" s="19" t="s">
        <v>183</v>
      </c>
      <c r="B2" s="19" t="s">
        <v>130</v>
      </c>
      <c r="C2" s="19" t="s">
        <v>154</v>
      </c>
      <c r="D2" s="23" t="s">
        <v>155</v>
      </c>
      <c r="E2" s="24" t="s">
        <v>158</v>
      </c>
      <c r="F2" s="24" t="s">
        <v>163</v>
      </c>
      <c r="G2" s="24" t="s">
        <v>170</v>
      </c>
      <c r="H2" s="25" t="s">
        <v>147</v>
      </c>
      <c r="I2" s="26" t="s">
        <v>148</v>
      </c>
      <c r="J2" s="25" t="s">
        <v>147</v>
      </c>
      <c r="K2" s="26" t="s">
        <v>148</v>
      </c>
      <c r="L2" s="25" t="s">
        <v>147</v>
      </c>
      <c r="M2" s="26" t="s">
        <v>148</v>
      </c>
      <c r="N2" s="25" t="s">
        <v>147</v>
      </c>
      <c r="O2" s="27" t="s">
        <v>148</v>
      </c>
    </row>
    <row r="3" spans="1:15">
      <c r="A3" s="21">
        <v>201909</v>
      </c>
      <c r="B3" s="21" t="s">
        <v>54</v>
      </c>
      <c r="C3" s="21" t="s">
        <v>17</v>
      </c>
      <c r="D3" s="21" t="s">
        <v>96</v>
      </c>
      <c r="E3" s="56" t="s">
        <v>159</v>
      </c>
      <c r="F3" s="56" t="s">
        <v>164</v>
      </c>
      <c r="G3" s="56" t="s">
        <v>159</v>
      </c>
      <c r="H3" s="28">
        <f>VLOOKUP($B3,'Unify Report'!$A$2:$V$98,3,FALSE)</f>
        <v>1328.5</v>
      </c>
      <c r="I3" s="29">
        <f>VLOOKUP($B3,'Unify Report'!$A$2:$V$98,4,FALSE)</f>
        <v>1340.5</v>
      </c>
      <c r="J3" s="28">
        <f>VLOOKUP($B3,'Unify Report'!$A$2:$V$98,11,FALSE)</f>
        <v>990.25</v>
      </c>
      <c r="K3" s="29">
        <f>VLOOKUP($B3,'Unify Report'!$A$2:$V$98,12,FALSE)</f>
        <v>990</v>
      </c>
      <c r="L3" s="28">
        <f>VLOOKUP($B3,'Unify Report'!$A$2:$V$98,7,FALSE)</f>
        <v>1592.25</v>
      </c>
      <c r="M3" s="29">
        <f>VLOOKUP($B3,'Unify Report'!$A$2:$V$98,8,FALSE)</f>
        <v>1182.5</v>
      </c>
      <c r="N3" s="28">
        <f>VLOOKUP($B3,'Unify Report'!$A$2:$V$98,15,FALSE)</f>
        <v>1616.75</v>
      </c>
      <c r="O3" s="30">
        <f>VLOOKUP($B3,'Unify Report'!$A$2:$V$98,16,FALSE)</f>
        <v>990</v>
      </c>
    </row>
    <row r="4" spans="1:15">
      <c r="A4" s="21">
        <v>201909</v>
      </c>
      <c r="B4" s="21" t="s">
        <v>55</v>
      </c>
      <c r="C4" s="21" t="s">
        <v>20</v>
      </c>
      <c r="D4" s="21" t="s">
        <v>97</v>
      </c>
      <c r="E4" s="56" t="s">
        <v>159</v>
      </c>
      <c r="F4" s="56" t="s">
        <v>164</v>
      </c>
      <c r="G4" s="56" t="s">
        <v>159</v>
      </c>
      <c r="H4" s="28">
        <f>VLOOKUP($B4,'Unify Report'!$A$2:$V$98,3,FALSE)</f>
        <v>2432.1666666666665</v>
      </c>
      <c r="I4" s="29">
        <f>VLOOKUP($B4,'Unify Report'!$A$2:$V$98,4,FALSE)</f>
        <v>2516</v>
      </c>
      <c r="J4" s="28">
        <f>VLOOKUP($B4,'Unify Report'!$A$2:$V$98,11,FALSE)</f>
        <v>2396.75</v>
      </c>
      <c r="K4" s="29">
        <f>VLOOKUP($B4,'Unify Report'!$A$2:$V$98,12,FALSE)</f>
        <v>2310.5</v>
      </c>
      <c r="L4" s="28">
        <f>VLOOKUP($B4,'Unify Report'!$A$2:$V$98,7,FALSE)</f>
        <v>1846.5</v>
      </c>
      <c r="M4" s="29">
        <f>VLOOKUP($B4,'Unify Report'!$A$2:$V$98,8,FALSE)</f>
        <v>1783</v>
      </c>
      <c r="N4" s="28">
        <f>VLOOKUP($B4,'Unify Report'!$A$2:$V$98,15,FALSE)</f>
        <v>1727.4166666666667</v>
      </c>
      <c r="O4" s="30">
        <f>VLOOKUP($B4,'Unify Report'!$A$2:$V$98,16,FALSE)</f>
        <v>1639</v>
      </c>
    </row>
    <row r="5" spans="1:15">
      <c r="A5" s="21">
        <v>201909</v>
      </c>
      <c r="B5" s="21" t="s">
        <v>56</v>
      </c>
      <c r="C5" s="21" t="s">
        <v>19</v>
      </c>
      <c r="D5" s="21" t="s">
        <v>98</v>
      </c>
      <c r="E5" s="56" t="s">
        <v>159</v>
      </c>
      <c r="F5" s="56" t="s">
        <v>164</v>
      </c>
      <c r="G5" s="56" t="s">
        <v>159</v>
      </c>
      <c r="H5" s="28">
        <f>VLOOKUP($B5,'Unify Report'!$A$2:$V$98,3,FALSE)</f>
        <v>1935</v>
      </c>
      <c r="I5" s="29">
        <f>VLOOKUP($B5,'Unify Report'!$A$2:$V$98,4,FALSE)</f>
        <v>2169.75</v>
      </c>
      <c r="J5" s="28">
        <f>VLOOKUP($B5,'Unify Report'!$A$2:$V$98,11,FALSE)</f>
        <v>1643.25</v>
      </c>
      <c r="K5" s="29">
        <f>VLOOKUP($B5,'Unify Report'!$A$2:$V$98,12,FALSE)</f>
        <v>1650</v>
      </c>
      <c r="L5" s="28">
        <f>VLOOKUP($B5,'Unify Report'!$A$2:$V$98,7,FALSE)</f>
        <v>1898</v>
      </c>
      <c r="M5" s="29">
        <f>VLOOKUP($B5,'Unify Report'!$A$2:$V$98,8,FALSE)</f>
        <v>1783.25</v>
      </c>
      <c r="N5" s="28">
        <f>VLOOKUP($B5,'Unify Report'!$A$2:$V$98,15,FALSE)</f>
        <v>1550</v>
      </c>
      <c r="O5" s="30">
        <f>VLOOKUP($B5,'Unify Report'!$A$2:$V$98,16,FALSE)</f>
        <v>1320</v>
      </c>
    </row>
    <row r="6" spans="1:15">
      <c r="A6" s="21">
        <v>201909</v>
      </c>
      <c r="B6" s="21" t="s">
        <v>57</v>
      </c>
      <c r="C6" s="21" t="s">
        <v>13</v>
      </c>
      <c r="D6" s="21" t="s">
        <v>99</v>
      </c>
      <c r="E6" s="56" t="s">
        <v>159</v>
      </c>
      <c r="F6" s="56" t="s">
        <v>164</v>
      </c>
      <c r="G6" s="56" t="s">
        <v>159</v>
      </c>
      <c r="H6" s="28">
        <f>VLOOKUP($B6,'Unify Report'!$A$2:$V$98,3,FALSE)</f>
        <v>1585.25</v>
      </c>
      <c r="I6" s="29">
        <f>VLOOKUP($B6,'Unify Report'!$A$2:$V$98,4,FALSE)</f>
        <v>1789.25</v>
      </c>
      <c r="J6" s="28">
        <f>VLOOKUP($B6,'Unify Report'!$A$2:$V$98,11,FALSE)</f>
        <v>1419.25</v>
      </c>
      <c r="K6" s="29">
        <f>VLOOKUP($B6,'Unify Report'!$A$2:$V$98,12,FALSE)</f>
        <v>1320</v>
      </c>
      <c r="L6" s="28">
        <f>VLOOKUP($B6,'Unify Report'!$A$2:$V$98,7,FALSE)</f>
        <v>1222.75</v>
      </c>
      <c r="M6" s="29">
        <f>VLOOKUP($B6,'Unify Report'!$A$2:$V$98,8,FALSE)</f>
        <v>1045.25</v>
      </c>
      <c r="N6" s="28">
        <f>VLOOKUP($B6,'Unify Report'!$A$2:$V$98,15,FALSE)</f>
        <v>1199</v>
      </c>
      <c r="O6" s="30">
        <f>VLOOKUP($B6,'Unify Report'!$A$2:$V$98,16,FALSE)</f>
        <v>990</v>
      </c>
    </row>
    <row r="7" spans="1:15">
      <c r="A7" s="21">
        <v>201909</v>
      </c>
      <c r="B7" s="21" t="s">
        <v>58</v>
      </c>
      <c r="C7" s="21" t="s">
        <v>18</v>
      </c>
      <c r="D7" s="21" t="s">
        <v>100</v>
      </c>
      <c r="E7" s="56" t="s">
        <v>159</v>
      </c>
      <c r="F7" s="56" t="s">
        <v>164</v>
      </c>
      <c r="G7" s="56" t="s">
        <v>159</v>
      </c>
      <c r="H7" s="28">
        <f>VLOOKUP($B7,'Unify Report'!$A$2:$V$98,3,FALSE)</f>
        <v>1048.25</v>
      </c>
      <c r="I7" s="29">
        <f>VLOOKUP($B7,'Unify Report'!$A$2:$V$98,4,FALSE)</f>
        <v>1081.5</v>
      </c>
      <c r="J7" s="28">
        <f>VLOOKUP($B7,'Unify Report'!$A$2:$V$98,11,FALSE)</f>
        <v>662</v>
      </c>
      <c r="K7" s="29">
        <f>VLOOKUP($B7,'Unify Report'!$A$2:$V$98,12,FALSE)</f>
        <v>660</v>
      </c>
      <c r="L7" s="28">
        <f>VLOOKUP($B7,'Unify Report'!$A$2:$V$98,7,FALSE)</f>
        <v>830</v>
      </c>
      <c r="M7" s="29">
        <f>VLOOKUP($B7,'Unify Report'!$A$2:$V$98,8,FALSE)</f>
        <v>719.25</v>
      </c>
      <c r="N7" s="28">
        <f>VLOOKUP($B7,'Unify Report'!$A$2:$V$98,15,FALSE)</f>
        <v>924</v>
      </c>
      <c r="O7" s="30">
        <f>VLOOKUP($B7,'Unify Report'!$A$2:$V$98,16,FALSE)</f>
        <v>660</v>
      </c>
    </row>
    <row r="8" spans="1:15">
      <c r="A8" s="21">
        <v>201909</v>
      </c>
      <c r="B8" s="21" t="s">
        <v>59</v>
      </c>
      <c r="C8" s="21" t="s">
        <v>15</v>
      </c>
      <c r="D8" s="21" t="s">
        <v>101</v>
      </c>
      <c r="E8" s="56" t="s">
        <v>159</v>
      </c>
      <c r="F8" s="56" t="s">
        <v>164</v>
      </c>
      <c r="G8" s="56" t="s">
        <v>159</v>
      </c>
      <c r="H8" s="28">
        <f>VLOOKUP($B8,'Unify Report'!$A$2:$V$98,3,FALSE)</f>
        <v>1615.25</v>
      </c>
      <c r="I8" s="29">
        <f>VLOOKUP($B8,'Unify Report'!$A$2:$V$98,4,FALSE)</f>
        <v>1567.5</v>
      </c>
      <c r="J8" s="28">
        <f>VLOOKUP($B8,'Unify Report'!$A$2:$V$98,11,FALSE)</f>
        <v>1122.5</v>
      </c>
      <c r="K8" s="29">
        <f>VLOOKUP($B8,'Unify Report'!$A$2:$V$98,12,FALSE)</f>
        <v>990</v>
      </c>
      <c r="L8" s="28">
        <f>VLOOKUP($B8,'Unify Report'!$A$2:$V$98,7,FALSE)</f>
        <v>1458.75</v>
      </c>
      <c r="M8" s="29">
        <f>VLOOKUP($B8,'Unify Report'!$A$2:$V$98,8,FALSE)</f>
        <v>1063</v>
      </c>
      <c r="N8" s="28">
        <f>VLOOKUP($B8,'Unify Report'!$A$2:$V$98,15,FALSE)</f>
        <v>1385.6666666666667</v>
      </c>
      <c r="O8" s="30">
        <f>VLOOKUP($B8,'Unify Report'!$A$2:$V$98,16,FALSE)</f>
        <v>990</v>
      </c>
    </row>
    <row r="9" spans="1:15">
      <c r="A9" s="21">
        <v>201909</v>
      </c>
      <c r="B9" s="21" t="s">
        <v>60</v>
      </c>
      <c r="C9" s="21" t="s">
        <v>22</v>
      </c>
      <c r="D9" s="21" t="s">
        <v>102</v>
      </c>
      <c r="E9" s="56" t="s">
        <v>159</v>
      </c>
      <c r="F9" s="56" t="s">
        <v>164</v>
      </c>
      <c r="G9" s="56" t="s">
        <v>159</v>
      </c>
      <c r="H9" s="28">
        <f>VLOOKUP($B9,'Unify Report'!$A$2:$V$98,3,FALSE)</f>
        <v>1076.5</v>
      </c>
      <c r="I9" s="29">
        <f>VLOOKUP($B9,'Unify Report'!$A$2:$V$98,4,FALSE)</f>
        <v>1081</v>
      </c>
      <c r="J9" s="28">
        <f>VLOOKUP($B9,'Unify Report'!$A$2:$V$98,11,FALSE)</f>
        <v>990</v>
      </c>
      <c r="K9" s="29">
        <f>VLOOKUP($B9,'Unify Report'!$A$2:$V$98,12,FALSE)</f>
        <v>990</v>
      </c>
      <c r="L9" s="28">
        <f>VLOOKUP($B9,'Unify Report'!$A$2:$V$98,7,FALSE)</f>
        <v>884.5</v>
      </c>
      <c r="M9" s="29">
        <f>VLOOKUP($B9,'Unify Report'!$A$2:$V$98,8,FALSE)</f>
        <v>908.25</v>
      </c>
      <c r="N9" s="28">
        <f>VLOOKUP($B9,'Unify Report'!$A$2:$V$98,15,FALSE)</f>
        <v>429</v>
      </c>
      <c r="O9" s="30">
        <f>VLOOKUP($B9,'Unify Report'!$A$2:$V$98,16,FALSE)</f>
        <v>330</v>
      </c>
    </row>
    <row r="10" spans="1:15">
      <c r="A10" s="21">
        <v>201909</v>
      </c>
      <c r="B10" s="21" t="s">
        <v>61</v>
      </c>
      <c r="C10" s="21" t="s">
        <v>23</v>
      </c>
      <c r="D10" s="21" t="s">
        <v>103</v>
      </c>
      <c r="E10" s="56" t="s">
        <v>159</v>
      </c>
      <c r="F10" s="56" t="s">
        <v>164</v>
      </c>
      <c r="G10" s="56" t="s">
        <v>159</v>
      </c>
      <c r="H10" s="28">
        <f>VLOOKUP($B10,'Unify Report'!$A$2:$V$98,3,FALSE)</f>
        <v>1700.95</v>
      </c>
      <c r="I10" s="29">
        <f>VLOOKUP($B10,'Unify Report'!$A$2:$V$98,4,FALSE)</f>
        <v>1430.45</v>
      </c>
      <c r="J10" s="28">
        <f>VLOOKUP($B10,'Unify Report'!$A$2:$V$98,11,FALSE)</f>
        <v>1631</v>
      </c>
      <c r="K10" s="29">
        <f>VLOOKUP($B10,'Unify Report'!$A$2:$V$98,12,FALSE)</f>
        <v>1320</v>
      </c>
      <c r="L10" s="28">
        <f>VLOOKUP($B10,'Unify Report'!$A$2:$V$98,7,FALSE)</f>
        <v>600.5</v>
      </c>
      <c r="M10" s="29">
        <f>VLOOKUP($B10,'Unify Report'!$A$2:$V$98,8,FALSE)</f>
        <v>728.11666666666702</v>
      </c>
      <c r="N10" s="28">
        <f>VLOOKUP($B10,'Unify Report'!$A$2:$V$98,15,FALSE)</f>
        <v>649.25</v>
      </c>
      <c r="O10" s="30">
        <f>VLOOKUP($B10,'Unify Report'!$A$2:$V$98,16,FALSE)</f>
        <v>660</v>
      </c>
    </row>
    <row r="11" spans="1:15">
      <c r="A11" s="21">
        <v>201909</v>
      </c>
      <c r="B11" s="21" t="s">
        <v>62</v>
      </c>
      <c r="C11" s="21" t="s">
        <v>16</v>
      </c>
      <c r="D11" s="21" t="s">
        <v>104</v>
      </c>
      <c r="E11" s="56" t="s">
        <v>159</v>
      </c>
      <c r="F11" s="56" t="s">
        <v>164</v>
      </c>
      <c r="G11" s="56" t="s">
        <v>159</v>
      </c>
      <c r="H11" s="28">
        <f>VLOOKUP($B11,'Unify Report'!$A$2:$V$98,3,FALSE)</f>
        <v>1226.6666666666667</v>
      </c>
      <c r="I11" s="29">
        <f>VLOOKUP($B11,'Unify Report'!$A$2:$V$98,4,FALSE)</f>
        <v>1091.4166666666667</v>
      </c>
      <c r="J11" s="28">
        <f>VLOOKUP($B11,'Unify Report'!$A$2:$V$98,11,FALSE)</f>
        <v>704</v>
      </c>
      <c r="K11" s="29">
        <f>VLOOKUP($B11,'Unify Report'!$A$2:$V$98,12,FALSE)</f>
        <v>660</v>
      </c>
      <c r="L11" s="28">
        <f>VLOOKUP($B11,'Unify Report'!$A$2:$V$98,7,FALSE)</f>
        <v>1274</v>
      </c>
      <c r="M11" s="29">
        <f>VLOOKUP($B11,'Unify Report'!$A$2:$V$98,8,FALSE)</f>
        <v>1049.25</v>
      </c>
      <c r="N11" s="28">
        <f>VLOOKUP($B11,'Unify Report'!$A$2:$V$98,15,FALSE)</f>
        <v>1319.75</v>
      </c>
      <c r="O11" s="30">
        <f>VLOOKUP($B11,'Unify Report'!$A$2:$V$98,16,FALSE)</f>
        <v>660</v>
      </c>
    </row>
    <row r="12" spans="1:15">
      <c r="A12" s="21">
        <v>201909</v>
      </c>
      <c r="B12" s="21" t="s">
        <v>63</v>
      </c>
      <c r="C12" s="21" t="s">
        <v>14</v>
      </c>
      <c r="D12" s="21" t="s">
        <v>105</v>
      </c>
      <c r="E12" s="56" t="s">
        <v>159</v>
      </c>
      <c r="F12" s="56" t="s">
        <v>164</v>
      </c>
      <c r="G12" s="56" t="s">
        <v>159</v>
      </c>
      <c r="H12" s="28">
        <f>VLOOKUP($B12,'Unify Report'!$A$2:$V$98,3,FALSE)</f>
        <v>736.25</v>
      </c>
      <c r="I12" s="29">
        <f>VLOOKUP($B12,'Unify Report'!$A$2:$V$98,4,FALSE)</f>
        <v>722.5</v>
      </c>
      <c r="J12" s="28">
        <f>VLOOKUP($B12,'Unify Report'!$A$2:$V$98,11,FALSE)</f>
        <v>660</v>
      </c>
      <c r="K12" s="29">
        <f>VLOOKUP($B12,'Unify Report'!$A$2:$V$98,12,FALSE)</f>
        <v>660</v>
      </c>
      <c r="L12" s="28">
        <f>VLOOKUP($B12,'Unify Report'!$A$2:$V$98,7,FALSE)</f>
        <v>1398</v>
      </c>
      <c r="M12" s="29">
        <f>VLOOKUP($B12,'Unify Report'!$A$2:$V$98,8,FALSE)</f>
        <v>1438.75</v>
      </c>
      <c r="N12" s="28">
        <f>VLOOKUP($B12,'Unify Report'!$A$2:$V$98,15,FALSE)</f>
        <v>924.5</v>
      </c>
      <c r="O12" s="30">
        <f>VLOOKUP($B12,'Unify Report'!$A$2:$V$98,16,FALSE)</f>
        <v>660</v>
      </c>
    </row>
    <row r="13" spans="1:15">
      <c r="A13" s="21">
        <v>201909</v>
      </c>
      <c r="B13" s="21" t="s">
        <v>64</v>
      </c>
      <c r="C13" s="21" t="s">
        <v>21</v>
      </c>
      <c r="D13" s="21" t="s">
        <v>106</v>
      </c>
      <c r="E13" s="56" t="s">
        <v>159</v>
      </c>
      <c r="F13" s="56" t="s">
        <v>164</v>
      </c>
      <c r="G13" s="56" t="s">
        <v>159</v>
      </c>
      <c r="H13" s="28">
        <f>VLOOKUP($B13,'Unify Report'!$A$2:$V$98,3,FALSE)</f>
        <v>1315.75</v>
      </c>
      <c r="I13" s="29">
        <f>VLOOKUP($B13,'Unify Report'!$A$2:$V$98,4,FALSE)</f>
        <v>1334.5</v>
      </c>
      <c r="J13" s="28">
        <f>VLOOKUP($B13,'Unify Report'!$A$2:$V$98,11,FALSE)</f>
        <v>990</v>
      </c>
      <c r="K13" s="29">
        <f>VLOOKUP($B13,'Unify Report'!$A$2:$V$98,12,FALSE)</f>
        <v>990</v>
      </c>
      <c r="L13" s="28">
        <f>VLOOKUP($B13,'Unify Report'!$A$2:$V$98,7,FALSE)</f>
        <v>907</v>
      </c>
      <c r="M13" s="29">
        <f>VLOOKUP($B13,'Unify Report'!$A$2:$V$98,8,FALSE)</f>
        <v>1087.75</v>
      </c>
      <c r="N13" s="28">
        <f>VLOOKUP($B13,'Unify Report'!$A$2:$V$98,15,FALSE)</f>
        <v>671</v>
      </c>
      <c r="O13" s="30">
        <f>VLOOKUP($B13,'Unify Report'!$A$2:$V$98,16,FALSE)</f>
        <v>660</v>
      </c>
    </row>
    <row r="14" spans="1:15">
      <c r="A14" s="21">
        <v>201909</v>
      </c>
      <c r="B14" s="21" t="s">
        <v>65</v>
      </c>
      <c r="C14" s="21" t="s">
        <v>24</v>
      </c>
      <c r="D14" s="22" t="s">
        <v>107</v>
      </c>
      <c r="E14" s="56" t="s">
        <v>159</v>
      </c>
      <c r="F14" s="57" t="s">
        <v>165</v>
      </c>
      <c r="G14" s="56" t="s">
        <v>159</v>
      </c>
      <c r="H14" s="28">
        <f>VLOOKUP($B14,'Unify Report'!$A$2:$V$98,3,FALSE)</f>
        <v>1584.5</v>
      </c>
      <c r="I14" s="29">
        <f>VLOOKUP($B14,'Unify Report'!$A$2:$V$98,4,FALSE)</f>
        <v>1456.5</v>
      </c>
      <c r="J14" s="28">
        <f>VLOOKUP($B14,'Unify Report'!$A$2:$V$98,11,FALSE)</f>
        <v>880</v>
      </c>
      <c r="K14" s="29">
        <f>VLOOKUP($B14,'Unify Report'!$A$2:$V$98,12,FALSE)</f>
        <v>660</v>
      </c>
      <c r="L14" s="28">
        <f>VLOOKUP($B14,'Unify Report'!$A$2:$V$98,7,FALSE)</f>
        <v>1670.25</v>
      </c>
      <c r="M14" s="29">
        <f>VLOOKUP($B14,'Unify Report'!$A$2:$V$98,8,FALSE)</f>
        <v>1826.75</v>
      </c>
      <c r="N14" s="28">
        <f>VLOOKUP($B14,'Unify Report'!$A$2:$V$98,15,FALSE)</f>
        <v>1243</v>
      </c>
      <c r="O14" s="30">
        <f>VLOOKUP($B14,'Unify Report'!$A$2:$V$98,16,FALSE)</f>
        <v>990</v>
      </c>
    </row>
    <row r="15" spans="1:15">
      <c r="A15" s="21">
        <v>201909</v>
      </c>
      <c r="B15" s="21" t="s">
        <v>66</v>
      </c>
      <c r="C15" s="21" t="s">
        <v>25</v>
      </c>
      <c r="D15" s="22" t="s">
        <v>108</v>
      </c>
      <c r="E15" s="56" t="s">
        <v>159</v>
      </c>
      <c r="F15" s="57" t="s">
        <v>165</v>
      </c>
      <c r="G15" s="56" t="s">
        <v>159</v>
      </c>
      <c r="H15" s="28">
        <f>VLOOKUP($B15,'Unify Report'!$A$2:$V$98,3,FALSE)</f>
        <v>1559</v>
      </c>
      <c r="I15" s="29">
        <f>VLOOKUP($B15,'Unify Report'!$A$2:$V$98,4,FALSE)</f>
        <v>1452.5</v>
      </c>
      <c r="J15" s="28">
        <f>VLOOKUP($B15,'Unify Report'!$A$2:$V$98,11,FALSE)</f>
        <v>770</v>
      </c>
      <c r="K15" s="29">
        <f>VLOOKUP($B15,'Unify Report'!$A$2:$V$98,12,FALSE)</f>
        <v>660</v>
      </c>
      <c r="L15" s="28">
        <f>VLOOKUP($B15,'Unify Report'!$A$2:$V$98,7,FALSE)</f>
        <v>1451.25</v>
      </c>
      <c r="M15" s="29">
        <f>VLOOKUP($B15,'Unify Report'!$A$2:$V$98,8,FALSE)</f>
        <v>1636.5</v>
      </c>
      <c r="N15" s="28">
        <f>VLOOKUP($B15,'Unify Report'!$A$2:$V$98,15,FALSE)</f>
        <v>1254.0833333333333</v>
      </c>
      <c r="O15" s="30">
        <f>VLOOKUP($B15,'Unify Report'!$A$2:$V$98,16,FALSE)</f>
        <v>979</v>
      </c>
    </row>
    <row r="16" spans="1:15">
      <c r="A16" s="21">
        <v>201909</v>
      </c>
      <c r="B16" s="21" t="s">
        <v>67</v>
      </c>
      <c r="C16" s="21" t="s">
        <v>27</v>
      </c>
      <c r="D16" s="21" t="s">
        <v>109</v>
      </c>
      <c r="E16" s="56" t="s">
        <v>160</v>
      </c>
      <c r="F16" s="56" t="s">
        <v>164</v>
      </c>
      <c r="G16" s="56" t="s">
        <v>171</v>
      </c>
      <c r="H16" s="28">
        <f>VLOOKUP($B16,'Unify Report'!$A$2:$V$98,3,FALSE)</f>
        <v>1683.75</v>
      </c>
      <c r="I16" s="29">
        <f>VLOOKUP($B16,'Unify Report'!$A$2:$V$98,4,FALSE)</f>
        <v>1792.25</v>
      </c>
      <c r="J16" s="28">
        <f>VLOOKUP($B16,'Unify Report'!$A$2:$V$98,11,FALSE)</f>
        <v>1309</v>
      </c>
      <c r="K16" s="29">
        <f>VLOOKUP($B16,'Unify Report'!$A$2:$V$98,12,FALSE)</f>
        <v>1320</v>
      </c>
      <c r="L16" s="28">
        <f>VLOOKUP($B16,'Unify Report'!$A$2:$V$98,7,FALSE)</f>
        <v>323.08333333333331</v>
      </c>
      <c r="M16" s="29">
        <f>VLOOKUP($B16,'Unify Report'!$A$2:$V$98,8,FALSE)</f>
        <v>362.5</v>
      </c>
      <c r="N16" s="28">
        <f>VLOOKUP($B16,'Unify Report'!$A$2:$V$98,15,FALSE)</f>
        <v>308</v>
      </c>
      <c r="O16" s="30">
        <f>VLOOKUP($B16,'Unify Report'!$A$2:$V$98,16,FALSE)</f>
        <v>330</v>
      </c>
    </row>
    <row r="17" spans="1:15">
      <c r="A17" s="21">
        <v>201909</v>
      </c>
      <c r="B17" s="21" t="s">
        <v>68</v>
      </c>
      <c r="C17" s="21" t="s">
        <v>30</v>
      </c>
      <c r="D17" s="21" t="s">
        <v>110</v>
      </c>
      <c r="E17" s="56" t="s">
        <v>160</v>
      </c>
      <c r="F17" s="56" t="s">
        <v>164</v>
      </c>
      <c r="G17" s="56" t="s">
        <v>171</v>
      </c>
      <c r="H17" s="28">
        <f>VLOOKUP($B17,'Unify Report'!$A$2:$V$98,3,FALSE)</f>
        <v>5925.583333333333</v>
      </c>
      <c r="I17" s="29">
        <f>VLOOKUP($B17,'Unify Report'!$A$2:$V$98,4,FALSE)</f>
        <v>6163.583333333333</v>
      </c>
      <c r="J17" s="28">
        <f>VLOOKUP($B17,'Unify Report'!$A$2:$V$98,11,FALSE)</f>
        <v>5849.5</v>
      </c>
      <c r="K17" s="29">
        <f>VLOOKUP($B17,'Unify Report'!$A$2:$V$98,12,FALSE)</f>
        <v>6141</v>
      </c>
      <c r="L17" s="28">
        <f>VLOOKUP($B17,'Unify Report'!$A$2:$V$98,7,FALSE)</f>
        <v>149.5</v>
      </c>
      <c r="M17" s="29">
        <f>VLOOKUP($B17,'Unify Report'!$A$2:$V$98,8,FALSE)</f>
        <v>121</v>
      </c>
      <c r="N17" s="28">
        <f>VLOOKUP($B17,'Unify Report'!$A$2:$V$98,15,FALSE)</f>
        <v>161</v>
      </c>
      <c r="O17" s="30">
        <f>VLOOKUP($B17,'Unify Report'!$A$2:$V$98,16,FALSE)</f>
        <v>92</v>
      </c>
    </row>
    <row r="18" spans="1:15">
      <c r="A18" s="21">
        <v>201909</v>
      </c>
      <c r="B18" s="21" t="s">
        <v>69</v>
      </c>
      <c r="C18" s="21" t="s">
        <v>29</v>
      </c>
      <c r="D18" s="21" t="s">
        <v>111</v>
      </c>
      <c r="E18" s="56" t="s">
        <v>160</v>
      </c>
      <c r="F18" s="56" t="s">
        <v>164</v>
      </c>
      <c r="G18" s="56" t="s">
        <v>171</v>
      </c>
      <c r="H18" s="28">
        <f>VLOOKUP($B18,'Unify Report'!$A$2:$V$98,3,FALSE)</f>
        <v>1347.5833333333333</v>
      </c>
      <c r="I18" s="29">
        <f>VLOOKUP($B18,'Unify Report'!$A$2:$V$98,4,FALSE)</f>
        <v>1391.25</v>
      </c>
      <c r="J18" s="28">
        <f>VLOOKUP($B18,'Unify Report'!$A$2:$V$98,11,FALSE)</f>
        <v>990</v>
      </c>
      <c r="K18" s="29">
        <f>VLOOKUP($B18,'Unify Report'!$A$2:$V$98,12,FALSE)</f>
        <v>990</v>
      </c>
      <c r="L18" s="28">
        <f>VLOOKUP($B18,'Unify Report'!$A$2:$V$98,7,FALSE)</f>
        <v>1212.25</v>
      </c>
      <c r="M18" s="29">
        <f>VLOOKUP($B18,'Unify Report'!$A$2:$V$98,8,FALSE)</f>
        <v>1048.25</v>
      </c>
      <c r="N18" s="28">
        <f>VLOOKUP($B18,'Unify Report'!$A$2:$V$98,15,FALSE)</f>
        <v>660</v>
      </c>
      <c r="O18" s="30">
        <f>VLOOKUP($B18,'Unify Report'!$A$2:$V$98,16,FALSE)</f>
        <v>330</v>
      </c>
    </row>
    <row r="19" spans="1:15">
      <c r="A19" s="21">
        <v>201909</v>
      </c>
      <c r="B19" s="21" t="s">
        <v>70</v>
      </c>
      <c r="C19" s="21" t="s">
        <v>28</v>
      </c>
      <c r="D19" s="21" t="s">
        <v>112</v>
      </c>
      <c r="E19" s="56" t="s">
        <v>160</v>
      </c>
      <c r="F19" s="56" t="s">
        <v>164</v>
      </c>
      <c r="G19" s="56" t="s">
        <v>171</v>
      </c>
      <c r="H19" s="28">
        <f>VLOOKUP($B19,'Unify Report'!$A$2:$V$98,3,FALSE)</f>
        <v>1294.25</v>
      </c>
      <c r="I19" s="29">
        <f>VLOOKUP($B19,'Unify Report'!$A$2:$V$98,4,FALSE)</f>
        <v>1400</v>
      </c>
      <c r="J19" s="28">
        <f>VLOOKUP($B19,'Unify Report'!$A$2:$V$98,11,FALSE)</f>
        <v>990</v>
      </c>
      <c r="K19" s="29">
        <f>VLOOKUP($B19,'Unify Report'!$A$2:$V$98,12,FALSE)</f>
        <v>990</v>
      </c>
      <c r="L19" s="28">
        <f>VLOOKUP($B19,'Unify Report'!$A$2:$V$98,7,FALSE)</f>
        <v>1417.5833333333333</v>
      </c>
      <c r="M19" s="29">
        <f>VLOOKUP($B19,'Unify Report'!$A$2:$V$98,8,FALSE)</f>
        <v>1211.9166666666667</v>
      </c>
      <c r="N19" s="28">
        <f>VLOOKUP($B19,'Unify Report'!$A$2:$V$98,15,FALSE)</f>
        <v>627.5</v>
      </c>
      <c r="O19" s="30">
        <f>VLOOKUP($B19,'Unify Report'!$A$2:$V$98,16,FALSE)</f>
        <v>330</v>
      </c>
    </row>
    <row r="20" spans="1:15">
      <c r="A20" s="21">
        <v>201909</v>
      </c>
      <c r="B20" s="21" t="s">
        <v>71</v>
      </c>
      <c r="C20" s="21" t="s">
        <v>26</v>
      </c>
      <c r="D20" s="21" t="s">
        <v>113</v>
      </c>
      <c r="E20" s="56" t="s">
        <v>160</v>
      </c>
      <c r="F20" s="56" t="s">
        <v>164</v>
      </c>
      <c r="G20" s="56" t="s">
        <v>171</v>
      </c>
      <c r="H20" s="28">
        <f>VLOOKUP($B20,'Unify Report'!$A$2:$V$98,3,FALSE)</f>
        <v>1322</v>
      </c>
      <c r="I20" s="29">
        <f>VLOOKUP($B20,'Unify Report'!$A$2:$V$98,4,FALSE)</f>
        <v>1359.75</v>
      </c>
      <c r="J20" s="28">
        <f>VLOOKUP($B20,'Unify Report'!$A$2:$V$98,11,FALSE)</f>
        <v>989.5</v>
      </c>
      <c r="K20" s="29">
        <f>VLOOKUP($B20,'Unify Report'!$A$2:$V$98,12,FALSE)</f>
        <v>990</v>
      </c>
      <c r="L20" s="28">
        <f>VLOOKUP($B20,'Unify Report'!$A$2:$V$98,7,FALSE)</f>
        <v>1025</v>
      </c>
      <c r="M20" s="29">
        <f>VLOOKUP($B20,'Unify Report'!$A$2:$V$98,8,FALSE)</f>
        <v>1094</v>
      </c>
      <c r="N20" s="28">
        <f>VLOOKUP($B20,'Unify Report'!$A$2:$V$98,15,FALSE)</f>
        <v>550</v>
      </c>
      <c r="O20" s="30">
        <f>VLOOKUP($B20,'Unify Report'!$A$2:$V$98,16,FALSE)</f>
        <v>330</v>
      </c>
    </row>
    <row r="21" spans="1:15">
      <c r="A21" s="21">
        <v>201909</v>
      </c>
      <c r="B21" s="21" t="s">
        <v>72</v>
      </c>
      <c r="C21" s="21" t="s">
        <v>31</v>
      </c>
      <c r="D21" s="21" t="s">
        <v>114</v>
      </c>
      <c r="E21" s="56" t="s">
        <v>160</v>
      </c>
      <c r="F21" s="56" t="s">
        <v>166</v>
      </c>
      <c r="G21" s="56" t="s">
        <v>172</v>
      </c>
      <c r="H21" s="28">
        <f>VLOOKUP($B21,'Unify Report'!$A$2:$V$98,3,FALSE)</f>
        <v>2293.6666666666665</v>
      </c>
      <c r="I21" s="29">
        <f>VLOOKUP($B21,'Unify Report'!$A$2:$V$98,4,FALSE)</f>
        <v>2431.25</v>
      </c>
      <c r="J21" s="28">
        <f>VLOOKUP($B21,'Unify Report'!$A$2:$V$98,11,FALSE)</f>
        <v>1983.25</v>
      </c>
      <c r="K21" s="29">
        <f>VLOOKUP($B21,'Unify Report'!$A$2:$V$98,12,FALSE)</f>
        <v>1980</v>
      </c>
      <c r="L21" s="28">
        <f>VLOOKUP($B21,'Unify Report'!$A$2:$V$98,7,FALSE)</f>
        <v>985.75</v>
      </c>
      <c r="M21" s="29">
        <f>VLOOKUP($B21,'Unify Report'!$A$2:$V$98,8,FALSE)</f>
        <v>1063.3333333333333</v>
      </c>
      <c r="N21" s="28">
        <f>VLOOKUP($B21,'Unify Report'!$A$2:$V$98,15,FALSE)</f>
        <v>627</v>
      </c>
      <c r="O21" s="30">
        <f>VLOOKUP($B21,'Unify Report'!$A$2:$V$98,16,FALSE)</f>
        <v>660</v>
      </c>
    </row>
    <row r="22" spans="1:15">
      <c r="A22" s="21">
        <v>201909</v>
      </c>
      <c r="B22" s="21" t="s">
        <v>73</v>
      </c>
      <c r="C22" s="21" t="s">
        <v>32</v>
      </c>
      <c r="D22" s="21" t="s">
        <v>115</v>
      </c>
      <c r="E22" s="56" t="s">
        <v>160</v>
      </c>
      <c r="F22" s="56" t="s">
        <v>166</v>
      </c>
      <c r="G22" s="56" t="s">
        <v>172</v>
      </c>
      <c r="H22" s="28">
        <f>VLOOKUP($B22,'Unify Report'!$A$2:$V$98,3,FALSE)</f>
        <v>2367.3333333333335</v>
      </c>
      <c r="I22" s="29">
        <f>VLOOKUP($B22,'Unify Report'!$A$2:$V$98,4,FALSE)</f>
        <v>2519.5833333333335</v>
      </c>
      <c r="J22" s="28">
        <f>VLOOKUP($B22,'Unify Report'!$A$2:$V$98,11,FALSE)</f>
        <v>1634.5</v>
      </c>
      <c r="K22" s="29">
        <f>VLOOKUP($B22,'Unify Report'!$A$2:$V$98,12,FALSE)</f>
        <v>1650</v>
      </c>
      <c r="L22" s="28">
        <f>VLOOKUP($B22,'Unify Report'!$A$2:$V$98,7,FALSE)</f>
        <v>718.5</v>
      </c>
      <c r="M22" s="29">
        <f>VLOOKUP($B22,'Unify Report'!$A$2:$V$98,8,FALSE)</f>
        <v>725.58333333333269</v>
      </c>
      <c r="N22" s="28">
        <f>VLOOKUP($B22,'Unify Report'!$A$2:$V$98,15,FALSE)</f>
        <v>727</v>
      </c>
      <c r="O22" s="30">
        <f>VLOOKUP($B22,'Unify Report'!$A$2:$V$98,16,FALSE)</f>
        <v>660</v>
      </c>
    </row>
    <row r="23" spans="1:15">
      <c r="A23" s="21">
        <v>201909</v>
      </c>
      <c r="B23" s="21" t="s">
        <v>74</v>
      </c>
      <c r="C23" s="21" t="s">
        <v>232</v>
      </c>
      <c r="D23" s="22" t="s">
        <v>116</v>
      </c>
      <c r="E23" s="57" t="s">
        <v>161</v>
      </c>
      <c r="F23" s="57" t="s">
        <v>167</v>
      </c>
      <c r="G23" s="57" t="s">
        <v>167</v>
      </c>
      <c r="H23" s="28">
        <f>VLOOKUP($B23,'Unify Report'!$A$2:$V$98,3,FALSE)</f>
        <v>1305.75</v>
      </c>
      <c r="I23" s="29">
        <f>VLOOKUP($B23,'Unify Report'!$A$2:$V$98,4,FALSE)</f>
        <v>1658.25</v>
      </c>
      <c r="J23" s="28">
        <f>VLOOKUP($B23,'Unify Report'!$A$2:$V$98,11,FALSE)</f>
        <v>660</v>
      </c>
      <c r="K23" s="29">
        <f>VLOOKUP($B23,'Unify Report'!$A$2:$V$98,12,FALSE)</f>
        <v>649</v>
      </c>
      <c r="L23" s="28">
        <f>VLOOKUP($B23,'Unify Report'!$A$2:$V$98,7,FALSE)</f>
        <v>915</v>
      </c>
      <c r="M23" s="29">
        <f>VLOOKUP($B23,'Unify Report'!$A$2:$V$98,8,FALSE)</f>
        <v>1170</v>
      </c>
      <c r="N23" s="28">
        <f>VLOOKUP($B23,'Unify Report'!$A$2:$V$98,15,FALSE)</f>
        <v>11</v>
      </c>
      <c r="O23" s="30">
        <f>VLOOKUP($B23,'Unify Report'!$A$2:$V$98,16,FALSE)</f>
        <v>0</v>
      </c>
    </row>
    <row r="24" spans="1:15">
      <c r="A24" s="21">
        <v>201909</v>
      </c>
      <c r="B24" s="21" t="s">
        <v>75</v>
      </c>
      <c r="C24" s="21" t="s">
        <v>40</v>
      </c>
      <c r="D24" s="21" t="s">
        <v>117</v>
      </c>
      <c r="E24" s="57" t="s">
        <v>161</v>
      </c>
      <c r="F24" s="56" t="s">
        <v>164</v>
      </c>
      <c r="G24" s="56" t="s">
        <v>173</v>
      </c>
      <c r="H24" s="28">
        <f>VLOOKUP($B24,'Unify Report'!$A$2:$V$98,3,FALSE)</f>
        <v>6820</v>
      </c>
      <c r="I24" s="29">
        <f>VLOOKUP($B24,'Unify Report'!$A$2:$V$98,4,FALSE)</f>
        <v>6573.75</v>
      </c>
      <c r="J24" s="28">
        <f>VLOOKUP($B24,'Unify Report'!$A$2:$V$98,11,FALSE)</f>
        <v>6722.0166666666664</v>
      </c>
      <c r="K24" s="29">
        <f>VLOOKUP($B24,'Unify Report'!$A$2:$V$98,12,FALSE)</f>
        <v>6555</v>
      </c>
      <c r="L24" s="28">
        <f>VLOOKUP($B24,'Unify Report'!$A$2:$V$98,7,FALSE)</f>
        <v>40.5</v>
      </c>
      <c r="M24" s="29">
        <f>VLOOKUP($B24,'Unify Report'!$A$2:$V$98,8,FALSE)</f>
        <v>0</v>
      </c>
      <c r="N24" s="28">
        <f>VLOOKUP($B24,'Unify Report'!$A$2:$V$98,15,FALSE)</f>
        <v>69</v>
      </c>
      <c r="O24" s="30">
        <f>VLOOKUP($B24,'Unify Report'!$A$2:$V$98,16,FALSE)</f>
        <v>0</v>
      </c>
    </row>
    <row r="25" spans="1:15">
      <c r="A25" s="21">
        <v>201909</v>
      </c>
      <c r="B25" s="21" t="s">
        <v>76</v>
      </c>
      <c r="C25" s="21" t="s">
        <v>44</v>
      </c>
      <c r="D25" s="21" t="s">
        <v>118</v>
      </c>
      <c r="E25" s="57" t="s">
        <v>161</v>
      </c>
      <c r="F25" s="56" t="s">
        <v>164</v>
      </c>
      <c r="G25" s="56" t="s">
        <v>174</v>
      </c>
      <c r="H25" s="28">
        <f>VLOOKUP($B25,'Unify Report'!$A$2:$V$98,3,FALSE)</f>
        <v>1037.75</v>
      </c>
      <c r="I25" s="29">
        <f>VLOOKUP($B25,'Unify Report'!$A$2:$V$98,4,FALSE)</f>
        <v>1036</v>
      </c>
      <c r="J25" s="28">
        <f>VLOOKUP($B25,'Unify Report'!$A$2:$V$98,11,FALSE)</f>
        <v>690</v>
      </c>
      <c r="K25" s="29">
        <f>VLOOKUP($B25,'Unify Report'!$A$2:$V$98,12,FALSE)</f>
        <v>690</v>
      </c>
      <c r="L25" s="28">
        <f>VLOOKUP($B25,'Unify Report'!$A$2:$V$98,7,FALSE)</f>
        <v>1133.75</v>
      </c>
      <c r="M25" s="29">
        <f>VLOOKUP($B25,'Unify Report'!$A$2:$V$98,8,FALSE)</f>
        <v>1160.25</v>
      </c>
      <c r="N25" s="28">
        <f>VLOOKUP($B25,'Unify Report'!$A$2:$V$98,15,FALSE)</f>
        <v>1241.5</v>
      </c>
      <c r="O25" s="30">
        <f>VLOOKUP($B25,'Unify Report'!$A$2:$V$98,16,FALSE)</f>
        <v>1035</v>
      </c>
    </row>
    <row r="26" spans="1:15">
      <c r="A26" s="21">
        <v>201909</v>
      </c>
      <c r="B26" s="21" t="s">
        <v>77</v>
      </c>
      <c r="C26" s="21" t="s">
        <v>42</v>
      </c>
      <c r="D26" s="21" t="s">
        <v>119</v>
      </c>
      <c r="E26" s="57" t="s">
        <v>161</v>
      </c>
      <c r="F26" s="56" t="s">
        <v>164</v>
      </c>
      <c r="G26" s="56" t="s">
        <v>174</v>
      </c>
      <c r="H26" s="28">
        <f>VLOOKUP($B26,'Unify Report'!$A$2:$V$98,3,FALSE)</f>
        <v>1354.5</v>
      </c>
      <c r="I26" s="29">
        <f>VLOOKUP($B26,'Unify Report'!$A$2:$V$98,4,FALSE)</f>
        <v>1378.5</v>
      </c>
      <c r="J26" s="28">
        <f>VLOOKUP($B26,'Unify Report'!$A$2:$V$98,11,FALSE)</f>
        <v>1033.2666666666667</v>
      </c>
      <c r="K26" s="29">
        <f>VLOOKUP($B26,'Unify Report'!$A$2:$V$98,12,FALSE)</f>
        <v>1030.0166666666701</v>
      </c>
      <c r="L26" s="28">
        <f>VLOOKUP($B26,'Unify Report'!$A$2:$V$98,7,FALSE)</f>
        <v>1406.25</v>
      </c>
      <c r="M26" s="29">
        <f>VLOOKUP($B26,'Unify Report'!$A$2:$V$98,8,FALSE)</f>
        <v>1211</v>
      </c>
      <c r="N26" s="28">
        <f>VLOOKUP($B26,'Unify Report'!$A$2:$V$98,15,FALSE)</f>
        <v>1148.3333333333333</v>
      </c>
      <c r="O26" s="30">
        <f>VLOOKUP($B26,'Unify Report'!$A$2:$V$98,16,FALSE)</f>
        <v>678.5</v>
      </c>
    </row>
    <row r="27" spans="1:15">
      <c r="A27" s="21">
        <v>201909</v>
      </c>
      <c r="B27" s="21" t="s">
        <v>78</v>
      </c>
      <c r="C27" s="21" t="s">
        <v>43</v>
      </c>
      <c r="D27" s="21" t="s">
        <v>120</v>
      </c>
      <c r="E27" s="57" t="s">
        <v>161</v>
      </c>
      <c r="F27" s="56" t="s">
        <v>164</v>
      </c>
      <c r="G27" s="56" t="s">
        <v>175</v>
      </c>
      <c r="H27" s="28">
        <f>VLOOKUP($B27,'Unify Report'!$A$2:$V$98,3,FALSE)</f>
        <v>1914</v>
      </c>
      <c r="I27" s="29">
        <f>VLOOKUP($B27,'Unify Report'!$A$2:$V$98,4,FALSE)</f>
        <v>1984</v>
      </c>
      <c r="J27" s="28">
        <f>VLOOKUP($B27,'Unify Report'!$A$2:$V$98,11,FALSE)</f>
        <v>1693.8333333333333</v>
      </c>
      <c r="K27" s="29">
        <f>VLOOKUP($B27,'Unify Report'!$A$2:$V$98,12,FALSE)</f>
        <v>1725</v>
      </c>
      <c r="L27" s="28">
        <f>VLOOKUP($B27,'Unify Report'!$A$2:$V$98,7,FALSE)</f>
        <v>1040.8666666666666</v>
      </c>
      <c r="M27" s="29">
        <f>VLOOKUP($B27,'Unify Report'!$A$2:$V$98,8,FALSE)</f>
        <v>1037</v>
      </c>
      <c r="N27" s="28">
        <f>VLOOKUP($B27,'Unify Report'!$A$2:$V$98,15,FALSE)</f>
        <v>782</v>
      </c>
      <c r="O27" s="30">
        <f>VLOOKUP($B27,'Unify Report'!$A$2:$V$98,16,FALSE)</f>
        <v>690</v>
      </c>
    </row>
    <row r="28" spans="1:15">
      <c r="A28" s="21">
        <v>201909</v>
      </c>
      <c r="B28" s="21" t="s">
        <v>79</v>
      </c>
      <c r="C28" s="21" t="s">
        <v>39</v>
      </c>
      <c r="D28" s="21" t="s">
        <v>121</v>
      </c>
      <c r="E28" s="57" t="s">
        <v>161</v>
      </c>
      <c r="F28" s="56" t="s">
        <v>164</v>
      </c>
      <c r="G28" s="56" t="s">
        <v>176</v>
      </c>
      <c r="H28" s="28">
        <f>VLOOKUP($B28,'Unify Report'!$A$2:$V$98,3,FALSE)</f>
        <v>1994.25</v>
      </c>
      <c r="I28" s="29">
        <f>VLOOKUP($B28,'Unify Report'!$A$2:$V$98,4,FALSE)</f>
        <v>2194</v>
      </c>
      <c r="J28" s="28">
        <f>VLOOKUP($B28,'Unify Report'!$A$2:$V$98,11,FALSE)</f>
        <v>1716.9666666666667</v>
      </c>
      <c r="K28" s="29">
        <f>VLOOKUP($B28,'Unify Report'!$A$2:$V$98,12,FALSE)</f>
        <v>1725</v>
      </c>
      <c r="L28" s="28">
        <f>VLOOKUP($B28,'Unify Report'!$A$2:$V$98,7,FALSE)</f>
        <v>1445.5</v>
      </c>
      <c r="M28" s="29">
        <f>VLOOKUP($B28,'Unify Report'!$A$2:$V$98,8,FALSE)</f>
        <v>1225.5</v>
      </c>
      <c r="N28" s="28">
        <f>VLOOKUP($B28,'Unify Report'!$A$2:$V$98,15,FALSE)</f>
        <v>1577.75</v>
      </c>
      <c r="O28" s="30">
        <f>VLOOKUP($B28,'Unify Report'!$A$2:$V$98,16,FALSE)</f>
        <v>1345.5</v>
      </c>
    </row>
    <row r="29" spans="1:15">
      <c r="A29" s="21">
        <v>201909</v>
      </c>
      <c r="B29" s="21" t="s">
        <v>80</v>
      </c>
      <c r="C29" s="21" t="s">
        <v>41</v>
      </c>
      <c r="D29" s="21" t="s">
        <v>122</v>
      </c>
      <c r="E29" s="57" t="s">
        <v>161</v>
      </c>
      <c r="F29" s="56" t="s">
        <v>164</v>
      </c>
      <c r="G29" s="56" t="s">
        <v>175</v>
      </c>
      <c r="H29" s="28">
        <f>VLOOKUP($B29,'Unify Report'!$A$2:$V$98,3,FALSE)</f>
        <v>2008</v>
      </c>
      <c r="I29" s="29">
        <f>VLOOKUP($B29,'Unify Report'!$A$2:$V$98,4,FALSE)</f>
        <v>2068</v>
      </c>
      <c r="J29" s="28">
        <f>VLOOKUP($B29,'Unify Report'!$A$2:$V$98,11,FALSE)</f>
        <v>1724.25</v>
      </c>
      <c r="K29" s="29">
        <f>VLOOKUP($B29,'Unify Report'!$A$2:$V$98,12,FALSE)</f>
        <v>1725</v>
      </c>
      <c r="L29" s="28">
        <f>VLOOKUP($B29,'Unify Report'!$A$2:$V$98,7,FALSE)</f>
        <v>1733.75</v>
      </c>
      <c r="M29" s="29">
        <f>VLOOKUP($B29,'Unify Report'!$A$2:$V$98,8,FALSE)</f>
        <v>1354.5</v>
      </c>
      <c r="N29" s="28">
        <f>VLOOKUP($B29,'Unify Report'!$A$2:$V$98,15,FALSE)</f>
        <v>1894.1666666666667</v>
      </c>
      <c r="O29" s="30">
        <f>VLOOKUP($B29,'Unify Report'!$A$2:$V$98,16,FALSE)</f>
        <v>1380</v>
      </c>
    </row>
    <row r="30" spans="1:15">
      <c r="A30" s="21">
        <v>201909</v>
      </c>
      <c r="B30" s="21" t="s">
        <v>81</v>
      </c>
      <c r="C30" s="98" t="s">
        <v>235</v>
      </c>
      <c r="D30" s="21" t="s">
        <v>123</v>
      </c>
      <c r="E30" s="56" t="s">
        <v>162</v>
      </c>
      <c r="F30" s="56" t="s">
        <v>168</v>
      </c>
      <c r="G30" s="56" t="s">
        <v>177</v>
      </c>
      <c r="H30" s="28">
        <f>VLOOKUP($B30,'Unify Report'!$A$2:$V$98,3,FALSE)</f>
        <v>5064.5</v>
      </c>
      <c r="I30" s="29">
        <f>VLOOKUP($B30,'Unify Report'!$A$2:$V$98,4,FALSE)</f>
        <v>5930.5</v>
      </c>
      <c r="J30" s="28">
        <f>VLOOKUP($B30,'Unify Report'!$A$2:$V$98,11,FALSE)</f>
        <v>4999.5</v>
      </c>
      <c r="K30" s="29">
        <f>VLOOKUP($B30,'Unify Report'!$A$2:$V$98,12,FALSE)</f>
        <v>5865</v>
      </c>
      <c r="L30" s="28">
        <f>VLOOKUP($B30,'Unify Report'!$A$2:$V$98,7,FALSE)</f>
        <v>357</v>
      </c>
      <c r="M30" s="29">
        <f>VLOOKUP($B30,'Unify Report'!$A$2:$V$98,8,FALSE)</f>
        <v>704.5</v>
      </c>
      <c r="N30" s="28">
        <f>VLOOKUP($B30,'Unify Report'!$A$2:$V$98,15,FALSE)</f>
        <v>264.5</v>
      </c>
      <c r="O30" s="30">
        <f>VLOOKUP($B30,'Unify Report'!$A$2:$V$98,16,FALSE)</f>
        <v>690</v>
      </c>
    </row>
    <row r="31" spans="1:15">
      <c r="A31" s="21">
        <v>201909</v>
      </c>
      <c r="B31" s="21" t="s">
        <v>82</v>
      </c>
      <c r="C31" s="98" t="s">
        <v>236</v>
      </c>
      <c r="D31" s="70" t="s">
        <v>246</v>
      </c>
      <c r="E31" s="56" t="s">
        <v>162</v>
      </c>
      <c r="F31" s="56" t="s">
        <v>168</v>
      </c>
      <c r="G31" s="56" t="s">
        <v>177</v>
      </c>
      <c r="H31" s="28">
        <f>VLOOKUP($B31,'Unify Report'!$A$2:$V$98,3,FALSE)</f>
        <v>3555.25</v>
      </c>
      <c r="I31" s="29">
        <f>VLOOKUP($B31,'Unify Report'!$A$2:$V$98,4,FALSE)</f>
        <v>3448</v>
      </c>
      <c r="J31" s="28">
        <f>VLOOKUP($B31,'Unify Report'!$A$2:$V$98,11,FALSE)</f>
        <v>3506</v>
      </c>
      <c r="K31" s="29">
        <f>VLOOKUP($B31,'Unify Report'!$A$2:$V$98,12,FALSE)</f>
        <v>3675</v>
      </c>
      <c r="L31" s="28">
        <f>VLOOKUP($B31,'Unify Report'!$A$2:$V$98,7,FALSE)</f>
        <v>510.91666666666669</v>
      </c>
      <c r="M31" s="29">
        <f>VLOOKUP($B31,'Unify Report'!$A$2:$V$98,8,FALSE)</f>
        <v>336.41666666666669</v>
      </c>
      <c r="N31" s="28">
        <f>VLOOKUP($B31,'Unify Report'!$A$2:$V$98,15,FALSE)</f>
        <v>464</v>
      </c>
      <c r="O31" s="30">
        <f>VLOOKUP($B31,'Unify Report'!$A$2:$V$98,16,FALSE)</f>
        <v>333.5</v>
      </c>
    </row>
    <row r="32" spans="1:15">
      <c r="A32" s="21">
        <v>201909</v>
      </c>
      <c r="B32" s="21" t="s">
        <v>83</v>
      </c>
      <c r="C32" s="98" t="s">
        <v>237</v>
      </c>
      <c r="D32" s="70" t="s">
        <v>253</v>
      </c>
      <c r="E32" s="56" t="s">
        <v>162</v>
      </c>
      <c r="F32" s="56" t="s">
        <v>168</v>
      </c>
      <c r="G32" s="56" t="s">
        <v>177</v>
      </c>
      <c r="H32" s="28">
        <f>VLOOKUP($B32,'Unify Report'!$A$2:$V$98,3,FALSE)</f>
        <v>2313.25</v>
      </c>
      <c r="I32" s="29">
        <f>VLOOKUP($B32,'Unify Report'!$A$2:$V$98,4,FALSE)</f>
        <v>2307.75</v>
      </c>
      <c r="J32" s="28">
        <f>VLOOKUP($B32,'Unify Report'!$A$2:$V$98,11,FALSE)</f>
        <v>1704</v>
      </c>
      <c r="K32" s="29">
        <f>VLOOKUP($B32,'Unify Report'!$A$2:$V$98,12,FALSE)</f>
        <v>1610</v>
      </c>
      <c r="L32" s="28">
        <f>VLOOKUP($B32,'Unify Report'!$A$2:$V$98,7,FALSE)</f>
        <v>395.5</v>
      </c>
      <c r="M32" s="29">
        <f>VLOOKUP($B32,'Unify Report'!$A$2:$V$98,8,FALSE)</f>
        <v>341.5</v>
      </c>
      <c r="N32" s="28">
        <f>VLOOKUP($B32,'Unify Report'!$A$2:$V$98,15,FALSE)</f>
        <v>390.51666666666665</v>
      </c>
      <c r="O32" s="30">
        <f>VLOOKUP($B32,'Unify Report'!$A$2:$V$98,16,FALSE)</f>
        <v>322</v>
      </c>
    </row>
    <row r="33" spans="1:15">
      <c r="A33" s="21">
        <v>201909</v>
      </c>
      <c r="B33" s="21" t="s">
        <v>84</v>
      </c>
      <c r="C33" s="98" t="s">
        <v>238</v>
      </c>
      <c r="D33" s="70" t="s">
        <v>252</v>
      </c>
      <c r="E33" s="56" t="s">
        <v>162</v>
      </c>
      <c r="F33" s="56" t="s">
        <v>168</v>
      </c>
      <c r="G33" s="56" t="s">
        <v>177</v>
      </c>
      <c r="H33" s="28">
        <f>VLOOKUP($B33,'Unify Report'!$A$2:$V$98,3,FALSE)</f>
        <v>1898</v>
      </c>
      <c r="I33" s="29">
        <f>VLOOKUP($B33,'Unify Report'!$A$2:$V$98,4,FALSE)</f>
        <v>2086.25</v>
      </c>
      <c r="J33" s="28">
        <f>VLOOKUP($B33,'Unify Report'!$A$2:$V$98,11,FALSE)</f>
        <v>1483.5</v>
      </c>
      <c r="K33" s="29">
        <f>VLOOKUP($B33,'Unify Report'!$A$2:$V$98,12,FALSE)</f>
        <v>1725</v>
      </c>
      <c r="L33" s="28">
        <f>VLOOKUP($B33,'Unify Report'!$A$2:$V$98,7,FALSE)</f>
        <v>308.75</v>
      </c>
      <c r="M33" s="29">
        <f>VLOOKUP($B33,'Unify Report'!$A$2:$V$98,8,FALSE)</f>
        <v>351</v>
      </c>
      <c r="N33" s="28">
        <f>VLOOKUP($B33,'Unify Report'!$A$2:$V$98,15,FALSE)</f>
        <v>324.25</v>
      </c>
      <c r="O33" s="30">
        <f>VLOOKUP($B33,'Unify Report'!$A$2:$V$98,16,FALSE)</f>
        <v>345</v>
      </c>
    </row>
    <row r="34" spans="1:15">
      <c r="A34" s="21">
        <v>201909</v>
      </c>
      <c r="B34" s="21" t="s">
        <v>85</v>
      </c>
      <c r="C34" s="98" t="s">
        <v>239</v>
      </c>
      <c r="D34" s="70" t="s">
        <v>251</v>
      </c>
      <c r="E34" s="56" t="s">
        <v>162</v>
      </c>
      <c r="F34" s="56" t="s">
        <v>168</v>
      </c>
      <c r="G34" s="56" t="s">
        <v>177</v>
      </c>
      <c r="H34" s="28">
        <f>VLOOKUP($B34,'Unify Report'!$A$2:$V$98,3,FALSE)</f>
        <v>1608.75</v>
      </c>
      <c r="I34" s="29">
        <f>VLOOKUP($B34,'Unify Report'!$A$2:$V$98,4,FALSE)</f>
        <v>1728.5</v>
      </c>
      <c r="J34" s="28">
        <f>VLOOKUP($B34,'Unify Report'!$A$2:$V$98,11,FALSE)</f>
        <v>1499.5</v>
      </c>
      <c r="K34" s="29">
        <f>VLOOKUP($B34,'Unify Report'!$A$2:$V$98,12,FALSE)</f>
        <v>1725</v>
      </c>
      <c r="L34" s="28">
        <f>VLOOKUP($B34,'Unify Report'!$A$2:$V$98,7,FALSE)</f>
        <v>368</v>
      </c>
      <c r="M34" s="29">
        <f>VLOOKUP($B34,'Unify Report'!$A$2:$V$98,8,FALSE)</f>
        <v>345</v>
      </c>
      <c r="N34" s="28">
        <f>VLOOKUP($B34,'Unify Report'!$A$2:$V$98,15,FALSE)</f>
        <v>345</v>
      </c>
      <c r="O34" s="30">
        <f>VLOOKUP($B34,'Unify Report'!$A$2:$V$98,16,FALSE)</f>
        <v>345</v>
      </c>
    </row>
    <row r="35" spans="1:15">
      <c r="A35" s="21">
        <v>201909</v>
      </c>
      <c r="B35" s="21" t="s">
        <v>86</v>
      </c>
      <c r="C35" s="98" t="s">
        <v>240</v>
      </c>
      <c r="D35" s="70" t="s">
        <v>254</v>
      </c>
      <c r="E35" s="56" t="s">
        <v>162</v>
      </c>
      <c r="F35" s="56" t="s">
        <v>168</v>
      </c>
      <c r="G35" s="56" t="s">
        <v>177</v>
      </c>
      <c r="H35" s="28">
        <f>VLOOKUP($B35,'Unify Report'!$A$2:$V$98,3,FALSE)</f>
        <v>2249</v>
      </c>
      <c r="I35" s="29">
        <f>VLOOKUP($B35,'Unify Report'!$A$2:$V$98,4,FALSE)</f>
        <v>2401</v>
      </c>
      <c r="J35" s="28">
        <f>VLOOKUP($B35,'Unify Report'!$A$2:$V$98,11,FALSE)</f>
        <v>1970.75</v>
      </c>
      <c r="K35" s="29">
        <f>VLOOKUP($B35,'Unify Report'!$A$2:$V$98,12,FALSE)</f>
        <v>2087.5</v>
      </c>
      <c r="L35" s="28">
        <f>VLOOKUP($B35,'Unify Report'!$A$2:$V$98,7,FALSE)</f>
        <v>350</v>
      </c>
      <c r="M35" s="29">
        <f>VLOOKUP($B35,'Unify Report'!$A$2:$V$98,8,FALSE)</f>
        <v>355.5</v>
      </c>
      <c r="N35" s="28">
        <f>VLOOKUP($B35,'Unify Report'!$A$2:$V$98,15,FALSE)</f>
        <v>322</v>
      </c>
      <c r="O35" s="30">
        <f>VLOOKUP($B35,'Unify Report'!$A$2:$V$98,16,FALSE)</f>
        <v>345</v>
      </c>
    </row>
    <row r="36" spans="1:15">
      <c r="A36" s="21">
        <v>201909</v>
      </c>
      <c r="B36" s="21" t="s">
        <v>87</v>
      </c>
      <c r="C36" s="98" t="s">
        <v>241</v>
      </c>
      <c r="D36" s="70" t="s">
        <v>247</v>
      </c>
      <c r="E36" s="56" t="s">
        <v>162</v>
      </c>
      <c r="F36" s="56" t="s">
        <v>168</v>
      </c>
      <c r="G36" s="56" t="s">
        <v>177</v>
      </c>
      <c r="H36" s="28">
        <f>VLOOKUP($B36,'Unify Report'!$A$2:$V$98,3,FALSE)</f>
        <v>1382.5</v>
      </c>
      <c r="I36" s="29">
        <f>VLOOKUP($B36,'Unify Report'!$A$2:$V$98,4,FALSE)</f>
        <v>1341</v>
      </c>
      <c r="J36" s="28">
        <f>VLOOKUP($B36,'Unify Report'!$A$2:$V$98,11,FALSE)</f>
        <v>1368.5</v>
      </c>
      <c r="K36" s="29">
        <f>VLOOKUP($B36,'Unify Report'!$A$2:$V$98,12,FALSE)</f>
        <v>1368.5</v>
      </c>
      <c r="L36" s="28">
        <f>VLOOKUP($B36,'Unify Report'!$A$2:$V$98,7,FALSE)</f>
        <v>577</v>
      </c>
      <c r="M36" s="29">
        <f>VLOOKUP($B36,'Unify Report'!$A$2:$V$98,8,FALSE)</f>
        <v>325</v>
      </c>
      <c r="N36" s="28">
        <f>VLOOKUP($B36,'Unify Report'!$A$2:$V$98,15,FALSE)</f>
        <v>621</v>
      </c>
      <c r="O36" s="30">
        <f>VLOOKUP($B36,'Unify Report'!$A$2:$V$98,16,FALSE)</f>
        <v>345</v>
      </c>
    </row>
    <row r="37" spans="1:15">
      <c r="A37" s="21">
        <v>201909</v>
      </c>
      <c r="B37" s="21" t="s">
        <v>88</v>
      </c>
      <c r="C37" s="98" t="s">
        <v>242</v>
      </c>
      <c r="D37" s="70" t="s">
        <v>255</v>
      </c>
      <c r="E37" s="56" t="s">
        <v>162</v>
      </c>
      <c r="F37" s="56" t="s">
        <v>168</v>
      </c>
      <c r="G37" s="56" t="s">
        <v>177</v>
      </c>
      <c r="H37" s="28">
        <f>VLOOKUP($B37,'Unify Report'!$A$2:$V$98,3,FALSE)</f>
        <v>997.25</v>
      </c>
      <c r="I37" s="29">
        <f>VLOOKUP($B37,'Unify Report'!$A$2:$V$98,4,FALSE)</f>
        <v>1038</v>
      </c>
      <c r="J37" s="28">
        <f>VLOOKUP($B37,'Unify Report'!$A$2:$V$98,11,FALSE)</f>
        <v>1023.5</v>
      </c>
      <c r="K37" s="29">
        <f>VLOOKUP($B37,'Unify Report'!$A$2:$V$98,12,FALSE)</f>
        <v>1035</v>
      </c>
      <c r="L37" s="28">
        <f>VLOOKUP($B37,'Unify Report'!$A$2:$V$98,7,FALSE)</f>
        <v>105.25</v>
      </c>
      <c r="M37" s="29">
        <f>VLOOKUP($B37,'Unify Report'!$A$2:$V$98,8,FALSE)</f>
        <v>-5.25</v>
      </c>
      <c r="N37" s="28">
        <f>VLOOKUP($B37,'Unify Report'!$A$2:$V$98,15,FALSE)</f>
        <v>129.16666666666666</v>
      </c>
      <c r="O37" s="30">
        <f>VLOOKUP($B37,'Unify Report'!$A$2:$V$98,16,FALSE)</f>
        <v>0</v>
      </c>
    </row>
    <row r="38" spans="1:15">
      <c r="A38" s="21">
        <v>201909</v>
      </c>
      <c r="B38" s="21" t="s">
        <v>89</v>
      </c>
      <c r="C38" s="98" t="s">
        <v>243</v>
      </c>
      <c r="D38" s="70" t="s">
        <v>249</v>
      </c>
      <c r="E38" s="56" t="s">
        <v>162</v>
      </c>
      <c r="F38" s="56" t="s">
        <v>168</v>
      </c>
      <c r="G38" s="56" t="s">
        <v>177</v>
      </c>
      <c r="H38" s="28">
        <f>VLOOKUP($B38,'Unify Report'!$A$2:$V$98,3,FALSE)</f>
        <v>2035.5</v>
      </c>
      <c r="I38" s="29">
        <f>VLOOKUP($B38,'Unify Report'!$A$2:$V$98,4,FALSE)</f>
        <v>2053</v>
      </c>
      <c r="J38" s="28">
        <f>VLOOKUP($B38,'Unify Report'!$A$2:$V$98,11,FALSE)</f>
        <v>1914.5</v>
      </c>
      <c r="K38" s="29">
        <f>VLOOKUP($B38,'Unify Report'!$A$2:$V$98,12,FALSE)</f>
        <v>2070</v>
      </c>
      <c r="L38" s="28">
        <f>VLOOKUP($B38,'Unify Report'!$A$2:$V$98,7,FALSE)</f>
        <v>778.75</v>
      </c>
      <c r="M38" s="29">
        <f>VLOOKUP($B38,'Unify Report'!$A$2:$V$98,8,FALSE)</f>
        <v>690</v>
      </c>
      <c r="N38" s="28">
        <f>VLOOKUP($B38,'Unify Report'!$A$2:$V$98,15,FALSE)</f>
        <v>683.5</v>
      </c>
      <c r="O38" s="30">
        <f>VLOOKUP($B38,'Unify Report'!$A$2:$V$98,16,FALSE)</f>
        <v>690</v>
      </c>
    </row>
    <row r="39" spans="1:15">
      <c r="A39" s="21">
        <v>201909</v>
      </c>
      <c r="B39" s="21" t="s">
        <v>90</v>
      </c>
      <c r="C39" s="98" t="s">
        <v>36</v>
      </c>
      <c r="D39" s="21" t="s">
        <v>124</v>
      </c>
      <c r="E39" s="56" t="s">
        <v>162</v>
      </c>
      <c r="F39" s="56" t="s">
        <v>169</v>
      </c>
      <c r="G39" s="56" t="s">
        <v>178</v>
      </c>
      <c r="H39" s="28">
        <f>VLOOKUP($B39,'Unify Report'!$A$2:$V$98,3,FALSE)</f>
        <v>612</v>
      </c>
      <c r="I39" s="29">
        <f>VLOOKUP($B39,'Unify Report'!$A$2:$V$98,4,FALSE)</f>
        <v>745.5</v>
      </c>
      <c r="J39" s="28">
        <f>VLOOKUP($B39,'Unify Report'!$A$2:$V$98,11,FALSE)</f>
        <v>552.5</v>
      </c>
      <c r="K39" s="29">
        <f>VLOOKUP($B39,'Unify Report'!$A$2:$V$98,12,FALSE)</f>
        <v>708</v>
      </c>
      <c r="L39" s="28">
        <f>VLOOKUP($B39,'Unify Report'!$A$2:$V$98,7,FALSE)</f>
        <v>0</v>
      </c>
      <c r="M39" s="29">
        <f>VLOOKUP($B39,'Unify Report'!$A$2:$V$98,8,FALSE)</f>
        <v>0</v>
      </c>
      <c r="N39" s="28">
        <f>VLOOKUP($B39,'Unify Report'!$A$2:$V$98,15,FALSE)</f>
        <v>0</v>
      </c>
      <c r="O39" s="30">
        <f>VLOOKUP($B39,'Unify Report'!$A$2:$V$98,16,FALSE)</f>
        <v>0</v>
      </c>
    </row>
    <row r="40" spans="1:15">
      <c r="A40" s="21">
        <v>201909</v>
      </c>
      <c r="B40" s="21" t="s">
        <v>91</v>
      </c>
      <c r="C40" s="21" t="s">
        <v>35</v>
      </c>
      <c r="D40" s="22" t="s">
        <v>125</v>
      </c>
      <c r="E40" s="56" t="s">
        <v>162</v>
      </c>
      <c r="F40" s="56" t="s">
        <v>169</v>
      </c>
      <c r="G40" s="56" t="s">
        <v>178</v>
      </c>
      <c r="H40" s="28">
        <f>VLOOKUP($B40,'Unify Report'!$A$2:$V$98,3,FALSE)</f>
        <v>2202</v>
      </c>
      <c r="I40" s="29">
        <f>VLOOKUP($B40,'Unify Report'!$A$2:$V$98,4,FALSE)</f>
        <v>2655</v>
      </c>
      <c r="J40" s="28">
        <f>VLOOKUP($B40,'Unify Report'!$A$2:$V$98,11,FALSE)</f>
        <v>2123.5</v>
      </c>
      <c r="K40" s="29">
        <f>VLOOKUP($B40,'Unify Report'!$A$2:$V$98,12,FALSE)</f>
        <v>2520</v>
      </c>
      <c r="L40" s="28">
        <f>VLOOKUP($B40,'Unify Report'!$A$2:$V$98,7,FALSE)</f>
        <v>885.91666666666663</v>
      </c>
      <c r="M40" s="29">
        <f>VLOOKUP($B40,'Unify Report'!$A$2:$V$98,8,FALSE)</f>
        <v>1159.5</v>
      </c>
      <c r="N40" s="28">
        <f>VLOOKUP($B40,'Unify Report'!$A$2:$V$98,15,FALSE)</f>
        <v>678</v>
      </c>
      <c r="O40" s="30">
        <f>VLOOKUP($B40,'Unify Report'!$A$2:$V$98,16,FALSE)</f>
        <v>720</v>
      </c>
    </row>
    <row r="41" spans="1:15">
      <c r="A41" s="21">
        <v>201909</v>
      </c>
      <c r="B41" s="21" t="s">
        <v>92</v>
      </c>
      <c r="C41" s="21" t="s">
        <v>38</v>
      </c>
      <c r="D41" s="22" t="s">
        <v>126</v>
      </c>
      <c r="E41" s="56" t="s">
        <v>162</v>
      </c>
      <c r="F41" s="56" t="s">
        <v>169</v>
      </c>
      <c r="G41" s="56" t="s">
        <v>178</v>
      </c>
      <c r="H41" s="28">
        <f>VLOOKUP($B41,'Unify Report'!$A$2:$V$98,3,FALSE)</f>
        <v>5459.25</v>
      </c>
      <c r="I41" s="29">
        <f>VLOOKUP($B41,'Unify Report'!$A$2:$V$98,4,FALSE)</f>
        <v>6959.5</v>
      </c>
      <c r="J41" s="28">
        <f>VLOOKUP($B41,'Unify Report'!$A$2:$V$98,11,FALSE)</f>
        <v>5593.5</v>
      </c>
      <c r="K41" s="29">
        <f>VLOOKUP($B41,'Unify Report'!$A$2:$V$98,12,FALSE)</f>
        <v>6900</v>
      </c>
      <c r="L41" s="28">
        <f>VLOOKUP($B41,'Unify Report'!$A$2:$V$98,7,FALSE)</f>
        <v>394.5</v>
      </c>
      <c r="M41" s="29">
        <f>VLOOKUP($B41,'Unify Report'!$A$2:$V$98,8,FALSE)</f>
        <v>345</v>
      </c>
      <c r="N41" s="28">
        <f>VLOOKUP($B41,'Unify Report'!$A$2:$V$98,15,FALSE)</f>
        <v>333.5</v>
      </c>
      <c r="O41" s="30">
        <f>VLOOKUP($B41,'Unify Report'!$A$2:$V$98,16,FALSE)</f>
        <v>345</v>
      </c>
    </row>
    <row r="42" spans="1:15">
      <c r="A42" s="21">
        <v>201909</v>
      </c>
      <c r="B42" s="21" t="s">
        <v>93</v>
      </c>
      <c r="C42" s="21" t="s">
        <v>33</v>
      </c>
      <c r="D42" s="22" t="s">
        <v>127</v>
      </c>
      <c r="E42" s="56" t="s">
        <v>162</v>
      </c>
      <c r="F42" s="56" t="s">
        <v>169</v>
      </c>
      <c r="G42" s="56" t="s">
        <v>178</v>
      </c>
      <c r="H42" s="28">
        <f>VLOOKUP($B42,'Unify Report'!$A$2:$V$98,3,FALSE)</f>
        <v>1153.3333333333333</v>
      </c>
      <c r="I42" s="29">
        <f>VLOOKUP($B42,'Unify Report'!$A$2:$V$98,4,FALSE)</f>
        <v>1030.3333333333301</v>
      </c>
      <c r="J42" s="28">
        <f>VLOOKUP($B42,'Unify Report'!$A$2:$V$98,11,FALSE)</f>
        <v>670.5</v>
      </c>
      <c r="K42" s="29">
        <f>VLOOKUP($B42,'Unify Report'!$A$2:$V$98,12,FALSE)</f>
        <v>705</v>
      </c>
      <c r="L42" s="28">
        <f>VLOOKUP($B42,'Unify Report'!$A$2:$V$98,7,FALSE)</f>
        <v>445.33333333333331</v>
      </c>
      <c r="M42" s="29">
        <f>VLOOKUP($B42,'Unify Report'!$A$2:$V$98,8,FALSE)</f>
        <v>619.83333333333303</v>
      </c>
      <c r="N42" s="28">
        <f>VLOOKUP($B42,'Unify Report'!$A$2:$V$98,15,FALSE)</f>
        <v>358</v>
      </c>
      <c r="O42" s="30">
        <f>VLOOKUP($B42,'Unify Report'!$A$2:$V$98,16,FALSE)</f>
        <v>612</v>
      </c>
    </row>
    <row r="43" spans="1:15">
      <c r="A43" s="21">
        <v>201909</v>
      </c>
      <c r="B43" s="21" t="s">
        <v>94</v>
      </c>
      <c r="C43" s="21" t="s">
        <v>34</v>
      </c>
      <c r="D43" s="22" t="s">
        <v>128</v>
      </c>
      <c r="E43" s="56" t="s">
        <v>162</v>
      </c>
      <c r="F43" s="56" t="s">
        <v>169</v>
      </c>
      <c r="G43" s="56" t="s">
        <v>178</v>
      </c>
      <c r="H43" s="28">
        <f>VLOOKUP($B43,'Unify Report'!$A$2:$V$98,3,FALSE)</f>
        <v>3318.8</v>
      </c>
      <c r="I43" s="29">
        <f>VLOOKUP($B43,'Unify Report'!$A$2:$V$98,4,FALSE)</f>
        <v>3593</v>
      </c>
      <c r="J43" s="28">
        <f>VLOOKUP($B43,'Unify Report'!$A$2:$V$98,11,FALSE)</f>
        <v>3102.5</v>
      </c>
      <c r="K43" s="29">
        <f>VLOOKUP($B43,'Unify Report'!$A$2:$V$98,12,FALSE)</f>
        <v>3240</v>
      </c>
      <c r="L43" s="28">
        <f>VLOOKUP($B43,'Unify Report'!$A$2:$V$98,7,FALSE)</f>
        <v>608.5</v>
      </c>
      <c r="M43" s="29">
        <f>VLOOKUP($B43,'Unify Report'!$A$2:$V$98,8,FALSE)</f>
        <v>758</v>
      </c>
      <c r="N43" s="28">
        <f>VLOOKUP($B43,'Unify Report'!$A$2:$V$98,15,FALSE)</f>
        <v>624</v>
      </c>
      <c r="O43" s="30">
        <f>VLOOKUP($B43,'Unify Report'!$A$2:$V$98,16,FALSE)</f>
        <v>720</v>
      </c>
    </row>
    <row r="44" spans="1:15">
      <c r="A44" s="21">
        <v>201909</v>
      </c>
      <c r="B44" s="21" t="s">
        <v>95</v>
      </c>
      <c r="C44" s="21" t="s">
        <v>37</v>
      </c>
      <c r="D44" s="22" t="s">
        <v>129</v>
      </c>
      <c r="E44" s="56" t="s">
        <v>162</v>
      </c>
      <c r="F44" s="56" t="s">
        <v>169</v>
      </c>
      <c r="G44" s="56" t="s">
        <v>178</v>
      </c>
      <c r="H44" s="28">
        <f>VLOOKUP($B44,'Unify Report'!$A$2:$V$98,3,FALSE)</f>
        <v>1108.25</v>
      </c>
      <c r="I44" s="29">
        <f>VLOOKUP($B44,'Unify Report'!$A$2:$V$98,4,FALSE)</f>
        <v>1230.25</v>
      </c>
      <c r="J44" s="28">
        <f>VLOOKUP($B44,'Unify Report'!$A$2:$V$98,11,FALSE)</f>
        <v>781</v>
      </c>
      <c r="K44" s="29">
        <f>VLOOKUP($B44,'Unify Report'!$A$2:$V$98,12,FALSE)</f>
        <v>792</v>
      </c>
      <c r="L44" s="28">
        <f>VLOOKUP($B44,'Unify Report'!$A$2:$V$98,7,FALSE)</f>
        <v>842.75</v>
      </c>
      <c r="M44" s="29">
        <f>VLOOKUP($B44,'Unify Report'!$A$2:$V$98,8,FALSE)</f>
        <v>998</v>
      </c>
      <c r="N44" s="28">
        <f>VLOOKUP($B44,'Unify Report'!$A$2:$V$98,15,FALSE)</f>
        <v>599.25</v>
      </c>
      <c r="O44" s="30">
        <f>VLOOKUP($B44,'Unify Report'!$A$2:$V$98,16,FALSE)</f>
        <v>561</v>
      </c>
    </row>
    <row r="50" spans="8:15">
      <c r="H50" s="88">
        <f>SUM(H3:H44)</f>
        <v>86770.083333333328</v>
      </c>
      <c r="I50" s="88">
        <f t="shared" ref="I50:O50" si="0">SUM(I3:I44)</f>
        <v>91531.116666666654</v>
      </c>
      <c r="J50" s="88">
        <f t="shared" si="0"/>
        <v>75138.333333333343</v>
      </c>
      <c r="K50" s="88">
        <f t="shared" si="0"/>
        <v>78046.516666666663</v>
      </c>
      <c r="L50" s="88">
        <f t="shared" si="0"/>
        <v>37509.199999999997</v>
      </c>
      <c r="M50" s="88">
        <f t="shared" si="0"/>
        <v>36360.450000000004</v>
      </c>
      <c r="N50" s="88">
        <f t="shared" si="0"/>
        <v>31414.350000000002</v>
      </c>
      <c r="O50" s="88">
        <f t="shared" si="0"/>
        <v>25762.5</v>
      </c>
    </row>
  </sheetData>
  <autoFilter ref="A2:O2"/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showGridLines="0" tabSelected="1" workbookViewId="0">
      <pane ySplit="5" topLeftCell="A6" activePane="bottomLeft" state="frozenSplit"/>
      <selection pane="bottomLeft" activeCell="W18" sqref="W18"/>
    </sheetView>
  </sheetViews>
  <sheetFormatPr defaultRowHeight="15"/>
  <cols>
    <col min="1" max="1" width="3.42578125" customWidth="1"/>
    <col min="3" max="3" width="56.28515625" customWidth="1"/>
    <col min="5" max="5" width="2.85546875" customWidth="1"/>
    <col min="6" max="9" width="10.28515625" customWidth="1"/>
    <col min="10" max="10" width="2.85546875" customWidth="1"/>
    <col min="11" max="11" width="15.42578125" customWidth="1"/>
    <col min="12" max="12" width="0" hidden="1" customWidth="1"/>
    <col min="13" max="13" width="14.7109375" customWidth="1"/>
    <col min="14" max="14" width="9.7109375" style="17" hidden="1" customWidth="1"/>
    <col min="15" max="15" width="2.85546875" customWidth="1"/>
    <col min="16" max="16" width="15.28515625" customWidth="1"/>
    <col min="17" max="17" width="0" hidden="1" customWidth="1"/>
    <col min="18" max="18" width="3.42578125" customWidth="1"/>
    <col min="19" max="19" width="36.28515625" customWidth="1"/>
  </cols>
  <sheetData>
    <row r="1" spans="2:19" ht="15.75" thickBot="1"/>
    <row r="2" spans="2:19" ht="15.75" thickBot="1">
      <c r="F2" s="15" t="s">
        <v>151</v>
      </c>
      <c r="G2" s="16">
        <v>30</v>
      </c>
    </row>
    <row r="4" spans="2:19" s="5" customFormat="1">
      <c r="D4" s="18"/>
      <c r="E4"/>
      <c r="F4" s="114" t="s">
        <v>146</v>
      </c>
      <c r="G4" s="117"/>
      <c r="H4" s="117"/>
      <c r="I4" s="115"/>
      <c r="J4" s="18"/>
      <c r="K4" s="116" t="s">
        <v>150</v>
      </c>
      <c r="L4" s="116"/>
      <c r="M4" s="116" t="s">
        <v>152</v>
      </c>
      <c r="N4" s="116"/>
      <c r="O4" s="18"/>
      <c r="P4" s="116" t="s">
        <v>153</v>
      </c>
      <c r="Q4" s="116"/>
      <c r="S4" s="118" t="s">
        <v>282</v>
      </c>
    </row>
    <row r="5" spans="2:19" s="5" customFormat="1">
      <c r="B5" s="19" t="s">
        <v>130</v>
      </c>
      <c r="C5" s="19" t="s">
        <v>154</v>
      </c>
      <c r="D5" s="20" t="s">
        <v>155</v>
      </c>
      <c r="E5"/>
      <c r="F5" s="89" t="s">
        <v>147</v>
      </c>
      <c r="G5" s="90" t="s">
        <v>148</v>
      </c>
      <c r="H5" s="26" t="s">
        <v>149</v>
      </c>
      <c r="I5" s="27" t="s">
        <v>233</v>
      </c>
      <c r="J5" s="18"/>
      <c r="K5" s="25" t="s">
        <v>131</v>
      </c>
      <c r="L5" s="27" t="s">
        <v>132</v>
      </c>
      <c r="M5" s="25" t="s">
        <v>131</v>
      </c>
      <c r="N5" s="48" t="s">
        <v>132</v>
      </c>
      <c r="O5" s="18"/>
      <c r="P5" s="25" t="s">
        <v>131</v>
      </c>
      <c r="Q5" s="27" t="s">
        <v>132</v>
      </c>
      <c r="S5" s="119"/>
    </row>
    <row r="6" spans="2:19">
      <c r="B6" s="21" t="s">
        <v>54</v>
      </c>
      <c r="C6" s="21" t="s">
        <v>17</v>
      </c>
      <c r="D6" s="98" t="s">
        <v>96</v>
      </c>
      <c r="F6" s="28">
        <f>VLOOKUP($B6,'Unify Report'!$A$2:$V$97,19,FALSE)</f>
        <v>5527.75</v>
      </c>
      <c r="G6" s="29">
        <f>VLOOKUP($B6,'Unify Report'!$A$2:$V$97,20,FALSE)</f>
        <v>4503</v>
      </c>
      <c r="H6" s="94">
        <f>F6/G6</f>
        <v>1.2275705085498556</v>
      </c>
      <c r="I6" s="91">
        <f>F6-G6</f>
        <v>1024.75</v>
      </c>
      <c r="J6" s="3"/>
      <c r="K6" s="51">
        <f>VLOOKUP($D6,Beddays_Data!$C$2:$E$102,2,FALSE)</f>
        <v>748</v>
      </c>
      <c r="L6" s="30">
        <f>VLOOKUP($D6,Beddays_Data!$C$2:$E$102,3,FALSE)</f>
        <v>720</v>
      </c>
      <c r="M6" s="28">
        <f t="shared" ref="M6:M51" si="0">$K6/$G$2</f>
        <v>24.933333333333334</v>
      </c>
      <c r="N6" s="30">
        <f t="shared" ref="N6:N51" si="1">$L6/$G$2</f>
        <v>24</v>
      </c>
      <c r="O6" s="3"/>
      <c r="P6" s="31">
        <f t="shared" ref="P6:P52" si="2">$F6/$K6</f>
        <v>7.3900401069518713</v>
      </c>
      <c r="Q6" s="32">
        <f t="shared" ref="Q6:Q52" si="3">$F6/$L6</f>
        <v>7.6774305555555555</v>
      </c>
      <c r="S6" s="19"/>
    </row>
    <row r="7" spans="2:19">
      <c r="B7" s="21" t="s">
        <v>55</v>
      </c>
      <c r="C7" s="21" t="s">
        <v>20</v>
      </c>
      <c r="D7" s="21" t="s">
        <v>97</v>
      </c>
      <c r="F7" s="28">
        <f>VLOOKUP($B7,'Unify Report'!$A$2:$V$97,19,FALSE)</f>
        <v>8402.8333333333339</v>
      </c>
      <c r="G7" s="29">
        <f>VLOOKUP($B7,'Unify Report'!$A$2:$V$97,20,FALSE)</f>
        <v>8248.5</v>
      </c>
      <c r="H7" s="94">
        <f t="shared" ref="H7:H52" si="4">F7/G7</f>
        <v>1.018710472611182</v>
      </c>
      <c r="I7" s="91">
        <f t="shared" ref="I7:I52" si="5">F7-G7</f>
        <v>154.33333333333394</v>
      </c>
      <c r="J7" s="3"/>
      <c r="K7" s="51">
        <f>VLOOKUP($D7,Beddays_Data!$C$2:$E$102,2,FALSE)</f>
        <v>921</v>
      </c>
      <c r="L7" s="30">
        <f>VLOOKUP($D7,Beddays_Data!$C$2:$E$102,3,FALSE)</f>
        <v>990</v>
      </c>
      <c r="M7" s="28">
        <f t="shared" si="0"/>
        <v>30.7</v>
      </c>
      <c r="N7" s="30">
        <f t="shared" si="1"/>
        <v>33</v>
      </c>
      <c r="O7" s="3"/>
      <c r="P7" s="31">
        <f t="shared" si="2"/>
        <v>9.123597538906985</v>
      </c>
      <c r="Q7" s="32">
        <f t="shared" si="3"/>
        <v>8.4877104377104384</v>
      </c>
      <c r="S7" s="21"/>
    </row>
    <row r="8" spans="2:19">
      <c r="B8" s="21" t="s">
        <v>56</v>
      </c>
      <c r="C8" s="21" t="s">
        <v>19</v>
      </c>
      <c r="D8" s="21" t="s">
        <v>98</v>
      </c>
      <c r="F8" s="28">
        <f>VLOOKUP($B8,'Unify Report'!$A$2:$V$97,19,FALSE)</f>
        <v>7026.25</v>
      </c>
      <c r="G8" s="29">
        <f>VLOOKUP($B8,'Unify Report'!$A$2:$V$97,20,FALSE)</f>
        <v>6923</v>
      </c>
      <c r="H8" s="94">
        <f t="shared" si="4"/>
        <v>1.0149140546006066</v>
      </c>
      <c r="I8" s="91">
        <f t="shared" si="5"/>
        <v>103.25</v>
      </c>
      <c r="J8" s="3"/>
      <c r="K8" s="51">
        <f>VLOOKUP($D8,Beddays_Data!$C$2:$E$102,2,FALSE)</f>
        <v>889</v>
      </c>
      <c r="L8" s="30">
        <f>VLOOKUP($D8,Beddays_Data!$C$2:$E$102,3,FALSE)</f>
        <v>900</v>
      </c>
      <c r="M8" s="28">
        <f t="shared" si="0"/>
        <v>29.633333333333333</v>
      </c>
      <c r="N8" s="30">
        <f t="shared" si="1"/>
        <v>30</v>
      </c>
      <c r="O8" s="3"/>
      <c r="P8" s="31">
        <f t="shared" si="2"/>
        <v>7.9035433070866139</v>
      </c>
      <c r="Q8" s="32">
        <f t="shared" si="3"/>
        <v>7.8069444444444445</v>
      </c>
      <c r="S8" s="21"/>
    </row>
    <row r="9" spans="2:19">
      <c r="B9" s="21" t="s">
        <v>57</v>
      </c>
      <c r="C9" s="21" t="s">
        <v>13</v>
      </c>
      <c r="D9" s="21" t="s">
        <v>99</v>
      </c>
      <c r="F9" s="28">
        <f>VLOOKUP($B9,'Unify Report'!$A$2:$V$97,19,FALSE)</f>
        <v>5426.25</v>
      </c>
      <c r="G9" s="29">
        <f>VLOOKUP($B9,'Unify Report'!$A$2:$V$97,20,FALSE)</f>
        <v>5144.5</v>
      </c>
      <c r="H9" s="94">
        <f t="shared" si="4"/>
        <v>1.054767227135776</v>
      </c>
      <c r="I9" s="91">
        <f t="shared" si="5"/>
        <v>281.75</v>
      </c>
      <c r="J9" s="3"/>
      <c r="K9" s="51">
        <f>VLOOKUP($D9,Beddays_Data!$C$2:$E$102,2,FALSE)</f>
        <v>693</v>
      </c>
      <c r="L9" s="30">
        <f>VLOOKUP($D9,Beddays_Data!$C$2:$E$102,3,FALSE)</f>
        <v>750</v>
      </c>
      <c r="M9" s="28">
        <f t="shared" si="0"/>
        <v>23.1</v>
      </c>
      <c r="N9" s="30">
        <f t="shared" si="1"/>
        <v>25</v>
      </c>
      <c r="O9" s="3"/>
      <c r="P9" s="31">
        <f t="shared" si="2"/>
        <v>7.8300865800865802</v>
      </c>
      <c r="Q9" s="32">
        <f t="shared" si="3"/>
        <v>7.2350000000000003</v>
      </c>
      <c r="S9" s="21"/>
    </row>
    <row r="10" spans="2:19">
      <c r="B10" s="21" t="s">
        <v>58</v>
      </c>
      <c r="C10" s="21" t="s">
        <v>18</v>
      </c>
      <c r="D10" s="21" t="s">
        <v>100</v>
      </c>
      <c r="F10" s="28">
        <f>VLOOKUP($B10,'Unify Report'!$A$2:$V$97,19,FALSE)</f>
        <v>3464.25</v>
      </c>
      <c r="G10" s="29">
        <f>VLOOKUP($B10,'Unify Report'!$A$2:$V$97,20,FALSE)</f>
        <v>3120.75</v>
      </c>
      <c r="H10" s="94">
        <f t="shared" si="4"/>
        <v>1.1100696947849076</v>
      </c>
      <c r="I10" s="91">
        <f t="shared" si="5"/>
        <v>343.5</v>
      </c>
      <c r="J10" s="3"/>
      <c r="K10" s="51">
        <f>VLOOKUP($D10,Beddays_Data!$C$2:$E$102,2,FALSE)</f>
        <v>507</v>
      </c>
      <c r="L10" s="30">
        <f>VLOOKUP($D10,Beddays_Data!$C$2:$E$102,3,FALSE)</f>
        <v>510</v>
      </c>
      <c r="M10" s="28">
        <f t="shared" si="0"/>
        <v>16.899999999999999</v>
      </c>
      <c r="N10" s="30">
        <f t="shared" si="1"/>
        <v>17</v>
      </c>
      <c r="O10" s="3"/>
      <c r="P10" s="31">
        <f t="shared" si="2"/>
        <v>6.8328402366863905</v>
      </c>
      <c r="Q10" s="32">
        <f t="shared" si="3"/>
        <v>6.7926470588235297</v>
      </c>
      <c r="S10" s="21"/>
    </row>
    <row r="11" spans="2:19">
      <c r="B11" s="21" t="s">
        <v>59</v>
      </c>
      <c r="C11" s="21" t="s">
        <v>15</v>
      </c>
      <c r="D11" s="21" t="s">
        <v>101</v>
      </c>
      <c r="F11" s="28">
        <f>VLOOKUP($B11,'Unify Report'!$A$2:$V$97,19,FALSE)</f>
        <v>5582.166666666667</v>
      </c>
      <c r="G11" s="29">
        <f>VLOOKUP($B11,'Unify Report'!$A$2:$V$97,20,FALSE)</f>
        <v>4610.5</v>
      </c>
      <c r="H11" s="94">
        <f t="shared" si="4"/>
        <v>1.2107508223981491</v>
      </c>
      <c r="I11" s="91">
        <f t="shared" si="5"/>
        <v>971.66666666666697</v>
      </c>
      <c r="J11" s="3"/>
      <c r="K11" s="51">
        <f>VLOOKUP($D11,Beddays_Data!$C$2:$E$102,2,FALSE)</f>
        <v>728</v>
      </c>
      <c r="L11" s="30">
        <f>VLOOKUP($D11,Beddays_Data!$C$2:$E$102,3,FALSE)</f>
        <v>750</v>
      </c>
      <c r="M11" s="28">
        <f t="shared" si="0"/>
        <v>24.266666666666666</v>
      </c>
      <c r="N11" s="30">
        <f t="shared" si="1"/>
        <v>25</v>
      </c>
      <c r="O11" s="3"/>
      <c r="P11" s="31">
        <f t="shared" si="2"/>
        <v>7.6678113553113558</v>
      </c>
      <c r="Q11" s="32">
        <f t="shared" si="3"/>
        <v>7.4428888888888896</v>
      </c>
      <c r="S11" s="21"/>
    </row>
    <row r="12" spans="2:19">
      <c r="B12" s="21" t="s">
        <v>60</v>
      </c>
      <c r="C12" s="21" t="s">
        <v>22</v>
      </c>
      <c r="D12" s="21" t="s">
        <v>102</v>
      </c>
      <c r="F12" s="28">
        <f>VLOOKUP($B12,'Unify Report'!$A$2:$V$97,19,FALSE)</f>
        <v>3380</v>
      </c>
      <c r="G12" s="29">
        <f>VLOOKUP($B12,'Unify Report'!$A$2:$V$97,20,FALSE)</f>
        <v>3309.25</v>
      </c>
      <c r="H12" s="94">
        <f t="shared" si="4"/>
        <v>1.021379466646521</v>
      </c>
      <c r="I12" s="91">
        <f t="shared" si="5"/>
        <v>70.75</v>
      </c>
      <c r="J12" s="3"/>
      <c r="K12" s="51">
        <f>VLOOKUP($D12,Beddays_Data!$C$2:$E$102,2,FALSE)</f>
        <v>592</v>
      </c>
      <c r="L12" s="30">
        <f>VLOOKUP($D12,Beddays_Data!$C$2:$E$102,3,FALSE)</f>
        <v>600</v>
      </c>
      <c r="M12" s="28">
        <f t="shared" si="0"/>
        <v>19.733333333333334</v>
      </c>
      <c r="N12" s="30">
        <f t="shared" si="1"/>
        <v>20</v>
      </c>
      <c r="O12" s="3"/>
      <c r="P12" s="31">
        <f t="shared" si="2"/>
        <v>5.7094594594594597</v>
      </c>
      <c r="Q12" s="32">
        <f t="shared" si="3"/>
        <v>5.6333333333333337</v>
      </c>
      <c r="S12" s="21"/>
    </row>
    <row r="13" spans="2:19">
      <c r="B13" s="21" t="s">
        <v>61</v>
      </c>
      <c r="C13" s="21" t="s">
        <v>23</v>
      </c>
      <c r="D13" s="21" t="s">
        <v>103</v>
      </c>
      <c r="F13" s="28">
        <f>VLOOKUP($B13,'Unify Report'!$A$2:$V$97,19,FALSE)</f>
        <v>4581.7</v>
      </c>
      <c r="G13" s="29">
        <f>VLOOKUP($B13,'Unify Report'!$A$2:$V$97,20,FALSE)</f>
        <v>4138.5666666666666</v>
      </c>
      <c r="H13" s="94">
        <f t="shared" si="4"/>
        <v>1.1070741077828878</v>
      </c>
      <c r="I13" s="91">
        <f t="shared" si="5"/>
        <v>443.13333333333321</v>
      </c>
      <c r="J13" s="3"/>
      <c r="K13" s="51">
        <f>VLOOKUP($D13,Beddays_Data!$C$2:$E$102,2,FALSE)</f>
        <v>403</v>
      </c>
      <c r="L13" s="30">
        <f>VLOOKUP($D13,Beddays_Data!$C$2:$E$102,3,FALSE)</f>
        <v>420</v>
      </c>
      <c r="M13" s="28">
        <f t="shared" si="0"/>
        <v>13.433333333333334</v>
      </c>
      <c r="N13" s="30">
        <f t="shared" si="1"/>
        <v>14</v>
      </c>
      <c r="O13" s="3"/>
      <c r="P13" s="31">
        <f t="shared" si="2"/>
        <v>11.368982630272953</v>
      </c>
      <c r="Q13" s="32">
        <f t="shared" si="3"/>
        <v>10.908809523809524</v>
      </c>
      <c r="S13" s="21"/>
    </row>
    <row r="14" spans="2:19">
      <c r="B14" s="21" t="s">
        <v>62</v>
      </c>
      <c r="C14" s="21" t="s">
        <v>16</v>
      </c>
      <c r="D14" s="21" t="s">
        <v>104</v>
      </c>
      <c r="F14" s="28">
        <f>VLOOKUP($B14,'Unify Report'!$A$2:$V$97,19,FALSE)</f>
        <v>4524.416666666667</v>
      </c>
      <c r="G14" s="29">
        <f>VLOOKUP($B14,'Unify Report'!$A$2:$V$97,20,FALSE)</f>
        <v>3460.666666666667</v>
      </c>
      <c r="H14" s="94">
        <f t="shared" si="4"/>
        <v>1.3073829705259101</v>
      </c>
      <c r="I14" s="91">
        <f t="shared" si="5"/>
        <v>1063.75</v>
      </c>
      <c r="J14" s="3"/>
      <c r="K14" s="51">
        <f>VLOOKUP($D14,Beddays_Data!$C$2:$E$102,2,FALSE)</f>
        <v>599</v>
      </c>
      <c r="L14" s="30">
        <f>VLOOKUP($D14,Beddays_Data!$C$2:$E$102,3,FALSE)</f>
        <v>600</v>
      </c>
      <c r="M14" s="28">
        <f t="shared" si="0"/>
        <v>19.966666666666665</v>
      </c>
      <c r="N14" s="30">
        <f t="shared" si="1"/>
        <v>20</v>
      </c>
      <c r="O14" s="3"/>
      <c r="P14" s="31">
        <f t="shared" si="2"/>
        <v>7.55328324986088</v>
      </c>
      <c r="Q14" s="32">
        <f t="shared" si="3"/>
        <v>7.540694444444445</v>
      </c>
      <c r="S14" s="21"/>
    </row>
    <row r="15" spans="2:19">
      <c r="B15" s="21" t="s">
        <v>63</v>
      </c>
      <c r="C15" s="21" t="s">
        <v>14</v>
      </c>
      <c r="D15" s="21" t="s">
        <v>105</v>
      </c>
      <c r="F15" s="28">
        <f>VLOOKUP($B15,'Unify Report'!$A$2:$V$97,19,FALSE)</f>
        <v>3718.75</v>
      </c>
      <c r="G15" s="29">
        <f>VLOOKUP($B15,'Unify Report'!$A$2:$V$97,20,FALSE)</f>
        <v>3481.25</v>
      </c>
      <c r="H15" s="94">
        <f t="shared" si="4"/>
        <v>1.0682226211849193</v>
      </c>
      <c r="I15" s="91">
        <f t="shared" si="5"/>
        <v>237.5</v>
      </c>
      <c r="J15" s="3"/>
      <c r="K15" s="51">
        <f>VLOOKUP($D15,Beddays_Data!$C$2:$E$102,2,FALSE)</f>
        <v>540</v>
      </c>
      <c r="L15" s="30">
        <f>VLOOKUP($D15,Beddays_Data!$C$2:$E$102,3,FALSE)</f>
        <v>540</v>
      </c>
      <c r="M15" s="28">
        <f t="shared" si="0"/>
        <v>18</v>
      </c>
      <c r="N15" s="30">
        <f t="shared" si="1"/>
        <v>18</v>
      </c>
      <c r="O15" s="3"/>
      <c r="P15" s="31">
        <f t="shared" si="2"/>
        <v>6.8865740740740744</v>
      </c>
      <c r="Q15" s="32">
        <f t="shared" si="3"/>
        <v>6.8865740740740744</v>
      </c>
      <c r="S15" s="21"/>
    </row>
    <row r="16" spans="2:19">
      <c r="B16" s="21" t="s">
        <v>64</v>
      </c>
      <c r="C16" s="21" t="s">
        <v>21</v>
      </c>
      <c r="D16" s="21" t="s">
        <v>106</v>
      </c>
      <c r="F16" s="28">
        <f>VLOOKUP($B16,'Unify Report'!$A$2:$V$97,19,FALSE)</f>
        <v>3883.75</v>
      </c>
      <c r="G16" s="29">
        <f>VLOOKUP($B16,'Unify Report'!$A$2:$V$97,20,FALSE)</f>
        <v>4072.25</v>
      </c>
      <c r="H16" s="94">
        <f t="shared" si="4"/>
        <v>0.95371109337589788</v>
      </c>
      <c r="I16" s="91">
        <f t="shared" si="5"/>
        <v>-188.5</v>
      </c>
      <c r="J16" s="3"/>
      <c r="K16" s="51">
        <f>VLOOKUP($D16,Beddays_Data!$C$2:$E$102,2,FALSE)</f>
        <v>716</v>
      </c>
      <c r="L16" s="30">
        <f>VLOOKUP($D16,Beddays_Data!$C$2:$E$102,3,FALSE)</f>
        <v>720</v>
      </c>
      <c r="M16" s="28">
        <f t="shared" si="0"/>
        <v>23.866666666666667</v>
      </c>
      <c r="N16" s="30">
        <f t="shared" si="1"/>
        <v>24</v>
      </c>
      <c r="O16" s="3"/>
      <c r="P16" s="31">
        <f t="shared" si="2"/>
        <v>5.4242318435754191</v>
      </c>
      <c r="Q16" s="32">
        <f t="shared" si="3"/>
        <v>5.3940972222222223</v>
      </c>
      <c r="S16" s="21"/>
    </row>
    <row r="17" spans="2:19">
      <c r="B17" s="21" t="s">
        <v>65</v>
      </c>
      <c r="C17" s="21" t="s">
        <v>24</v>
      </c>
      <c r="D17" s="22" t="s">
        <v>107</v>
      </c>
      <c r="F17" s="28">
        <f>VLOOKUP($B17,'Unify Report'!$A$2:$V$97,19,FALSE)</f>
        <v>5377.75</v>
      </c>
      <c r="G17" s="29">
        <f>VLOOKUP($B17,'Unify Report'!$A$2:$V$97,20,FALSE)</f>
        <v>4933.25</v>
      </c>
      <c r="H17" s="94">
        <f t="shared" si="4"/>
        <v>1.0901028733593472</v>
      </c>
      <c r="I17" s="91">
        <f t="shared" si="5"/>
        <v>444.5</v>
      </c>
      <c r="J17" s="3"/>
      <c r="K17" s="51">
        <f>VLOOKUP($D17,Beddays_Data!$C$2:$E$102,2,FALSE)</f>
        <v>882</v>
      </c>
      <c r="L17" s="30">
        <f>VLOOKUP($D17,Beddays_Data!$C$2:$E$102,3,FALSE)</f>
        <v>900</v>
      </c>
      <c r="M17" s="28">
        <f t="shared" si="0"/>
        <v>29.4</v>
      </c>
      <c r="N17" s="30">
        <f t="shared" si="1"/>
        <v>30</v>
      </c>
      <c r="O17" s="3"/>
      <c r="P17" s="31">
        <f t="shared" si="2"/>
        <v>6.0972222222222223</v>
      </c>
      <c r="Q17" s="32">
        <f t="shared" si="3"/>
        <v>5.9752777777777775</v>
      </c>
      <c r="S17" s="21"/>
    </row>
    <row r="18" spans="2:19">
      <c r="B18" s="21" t="s">
        <v>66</v>
      </c>
      <c r="C18" s="21" t="s">
        <v>25</v>
      </c>
      <c r="D18" s="22" t="s">
        <v>108</v>
      </c>
      <c r="F18" s="28">
        <f>VLOOKUP($B18,'Unify Report'!$A$2:$V$97,19,FALSE)</f>
        <v>5034.333333333333</v>
      </c>
      <c r="G18" s="29">
        <f>VLOOKUP($B18,'Unify Report'!$A$2:$V$97,20,FALSE)</f>
        <v>4728</v>
      </c>
      <c r="H18" s="94">
        <f t="shared" si="4"/>
        <v>1.0647913141567964</v>
      </c>
      <c r="I18" s="91">
        <f t="shared" si="5"/>
        <v>306.33333333333303</v>
      </c>
      <c r="J18" s="3"/>
      <c r="K18" s="51">
        <f>VLOOKUP($D18,Beddays_Data!$C$2:$E$102,2,FALSE)</f>
        <v>891</v>
      </c>
      <c r="L18" s="30">
        <f>VLOOKUP($D18,Beddays_Data!$C$2:$E$102,3,FALSE)</f>
        <v>900</v>
      </c>
      <c r="M18" s="28">
        <f t="shared" si="0"/>
        <v>29.7</v>
      </c>
      <c r="N18" s="30">
        <f t="shared" si="1"/>
        <v>30</v>
      </c>
      <c r="O18" s="3"/>
      <c r="P18" s="31">
        <f t="shared" si="2"/>
        <v>5.6502057613168724</v>
      </c>
      <c r="Q18" s="32">
        <f t="shared" si="3"/>
        <v>5.593703703703703</v>
      </c>
      <c r="S18" s="21"/>
    </row>
    <row r="19" spans="2:19" s="5" customFormat="1">
      <c r="B19" s="33" t="s">
        <v>50</v>
      </c>
      <c r="C19" s="35"/>
      <c r="D19" s="36"/>
      <c r="F19" s="37">
        <f>SUM(F6:F18)</f>
        <v>65930.2</v>
      </c>
      <c r="G19" s="38">
        <f>SUM(G6:G18)</f>
        <v>60673.48333333333</v>
      </c>
      <c r="H19" s="95">
        <f t="shared" si="4"/>
        <v>1.0866394407881093</v>
      </c>
      <c r="I19" s="92">
        <f t="shared" si="5"/>
        <v>5256.7166666666672</v>
      </c>
      <c r="J19" s="18"/>
      <c r="K19" s="47">
        <f>SUM(K6:K18)</f>
        <v>9109</v>
      </c>
      <c r="L19" s="38">
        <f>SUM(L6:L18)</f>
        <v>9300</v>
      </c>
      <c r="M19" s="37">
        <f t="shared" si="0"/>
        <v>303.63333333333333</v>
      </c>
      <c r="N19" s="39">
        <f t="shared" si="1"/>
        <v>310</v>
      </c>
      <c r="O19" s="18"/>
      <c r="P19" s="40">
        <f t="shared" si="2"/>
        <v>7.2379185421012187</v>
      </c>
      <c r="Q19" s="41">
        <f t="shared" si="3"/>
        <v>7.0892688172043004</v>
      </c>
      <c r="S19" s="120"/>
    </row>
    <row r="20" spans="2:19">
      <c r="B20" s="21" t="s">
        <v>67</v>
      </c>
      <c r="C20" s="21" t="s">
        <v>27</v>
      </c>
      <c r="D20" s="21" t="s">
        <v>109</v>
      </c>
      <c r="F20" s="28">
        <f>VLOOKUP($B20,'Unify Report'!$A$2:$V$97,19,FALSE)</f>
        <v>3623.833333333333</v>
      </c>
      <c r="G20" s="29">
        <f>VLOOKUP($B20,'Unify Report'!$A$2:$V$97,20,FALSE)</f>
        <v>3804.75</v>
      </c>
      <c r="H20" s="94">
        <f t="shared" si="4"/>
        <v>0.95244978864139118</v>
      </c>
      <c r="I20" s="91">
        <f t="shared" si="5"/>
        <v>-180.91666666666697</v>
      </c>
      <c r="J20" s="3"/>
      <c r="K20" s="51">
        <f>VLOOKUP($D20,Beddays_Data!$C$2:$E$102,2,FALSE)</f>
        <v>266</v>
      </c>
      <c r="L20" s="30">
        <f>VLOOKUP($D20,Beddays_Data!$C$2:$E$102,3,FALSE)</f>
        <v>330</v>
      </c>
      <c r="M20" s="28">
        <f t="shared" si="0"/>
        <v>8.8666666666666671</v>
      </c>
      <c r="N20" s="30">
        <f t="shared" si="1"/>
        <v>11</v>
      </c>
      <c r="O20" s="3"/>
      <c r="P20" s="31">
        <f t="shared" si="2"/>
        <v>13.623433583959899</v>
      </c>
      <c r="Q20" s="32">
        <f t="shared" si="3"/>
        <v>10.981313131313131</v>
      </c>
      <c r="S20" s="19"/>
    </row>
    <row r="21" spans="2:19">
      <c r="B21" s="21" t="s">
        <v>68</v>
      </c>
      <c r="C21" s="21" t="s">
        <v>30</v>
      </c>
      <c r="D21" s="21" t="s">
        <v>110</v>
      </c>
      <c r="F21" s="28">
        <f>VLOOKUP($B21,'Unify Report'!$A$2:$V$97,19,FALSE)</f>
        <v>12085.583333333332</v>
      </c>
      <c r="G21" s="29">
        <f>VLOOKUP($B21,'Unify Report'!$A$2:$V$97,20,FALSE)</f>
        <v>12517.583333333332</v>
      </c>
      <c r="H21" s="94">
        <f t="shared" si="4"/>
        <v>0.96548854611180268</v>
      </c>
      <c r="I21" s="91">
        <f t="shared" si="5"/>
        <v>-432</v>
      </c>
      <c r="J21" s="3"/>
      <c r="K21" s="51">
        <f>VLOOKUP($D21,Beddays_Data!$C$2:$E$102,2,FALSE)</f>
        <v>693</v>
      </c>
      <c r="L21" s="30">
        <f>VLOOKUP($D21,Beddays_Data!$C$2:$E$102,3,FALSE)</f>
        <v>720</v>
      </c>
      <c r="M21" s="28">
        <f t="shared" si="0"/>
        <v>23.1</v>
      </c>
      <c r="N21" s="30">
        <f t="shared" si="1"/>
        <v>24</v>
      </c>
      <c r="O21" s="3"/>
      <c r="P21" s="31">
        <f t="shared" si="2"/>
        <v>17.439514189514188</v>
      </c>
      <c r="Q21" s="32">
        <f t="shared" si="3"/>
        <v>16.785532407407405</v>
      </c>
      <c r="S21" s="21"/>
    </row>
    <row r="22" spans="2:19">
      <c r="B22" s="21" t="s">
        <v>69</v>
      </c>
      <c r="C22" s="21" t="s">
        <v>29</v>
      </c>
      <c r="D22" s="21" t="s">
        <v>111</v>
      </c>
      <c r="F22" s="28">
        <f>VLOOKUP($B22,'Unify Report'!$A$2:$V$97,19,FALSE)</f>
        <v>4209.833333333333</v>
      </c>
      <c r="G22" s="29">
        <f>VLOOKUP($B22,'Unify Report'!$A$2:$V$97,20,FALSE)</f>
        <v>3759.5</v>
      </c>
      <c r="H22" s="94">
        <f t="shared" si="4"/>
        <v>1.1197854324599901</v>
      </c>
      <c r="I22" s="91">
        <f t="shared" si="5"/>
        <v>450.33333333333303</v>
      </c>
      <c r="J22" s="3"/>
      <c r="K22" s="51">
        <f>VLOOKUP($D22,Beddays_Data!$C$2:$E$102,2,FALSE)</f>
        <v>699</v>
      </c>
      <c r="L22" s="30">
        <f>VLOOKUP($D22,Beddays_Data!$C$2:$E$102,3,FALSE)</f>
        <v>720</v>
      </c>
      <c r="M22" s="28">
        <f t="shared" si="0"/>
        <v>23.3</v>
      </c>
      <c r="N22" s="30">
        <f t="shared" si="1"/>
        <v>24</v>
      </c>
      <c r="O22" s="3"/>
      <c r="P22" s="31">
        <f t="shared" si="2"/>
        <v>6.022651406771578</v>
      </c>
      <c r="Q22" s="32">
        <f t="shared" si="3"/>
        <v>5.8469907407407407</v>
      </c>
      <c r="S22" s="21"/>
    </row>
    <row r="23" spans="2:19">
      <c r="B23" s="21" t="s">
        <v>70</v>
      </c>
      <c r="C23" s="21" t="s">
        <v>28</v>
      </c>
      <c r="D23" s="21" t="s">
        <v>112</v>
      </c>
      <c r="F23" s="28">
        <f>VLOOKUP($B23,'Unify Report'!$A$2:$V$97,19,FALSE)</f>
        <v>4329.333333333333</v>
      </c>
      <c r="G23" s="29">
        <f>VLOOKUP($B23,'Unify Report'!$A$2:$V$97,20,FALSE)</f>
        <v>3931.916666666667</v>
      </c>
      <c r="H23" s="94">
        <f t="shared" si="4"/>
        <v>1.1010745395587391</v>
      </c>
      <c r="I23" s="91">
        <f t="shared" si="5"/>
        <v>397.41666666666606</v>
      </c>
      <c r="J23" s="3"/>
      <c r="K23" s="51">
        <f>VLOOKUP($D23,Beddays_Data!$C$2:$E$102,2,FALSE)</f>
        <v>686</v>
      </c>
      <c r="L23" s="30">
        <f>VLOOKUP($D23,Beddays_Data!$C$2:$E$102,3,FALSE)</f>
        <v>690</v>
      </c>
      <c r="M23" s="28">
        <f t="shared" si="0"/>
        <v>22.866666666666667</v>
      </c>
      <c r="N23" s="30">
        <f t="shared" si="1"/>
        <v>23</v>
      </c>
      <c r="O23" s="3"/>
      <c r="P23" s="31">
        <f t="shared" si="2"/>
        <v>6.3109815354713312</v>
      </c>
      <c r="Q23" s="32">
        <f t="shared" si="3"/>
        <v>6.2743961352657003</v>
      </c>
      <c r="S23" s="21"/>
    </row>
    <row r="24" spans="2:19">
      <c r="B24" s="21" t="s">
        <v>71</v>
      </c>
      <c r="C24" s="21" t="s">
        <v>26</v>
      </c>
      <c r="D24" s="21" t="s">
        <v>113</v>
      </c>
      <c r="F24" s="28">
        <f>VLOOKUP($B24,'Unify Report'!$A$2:$V$97,19,FALSE)</f>
        <v>3886.5</v>
      </c>
      <c r="G24" s="29">
        <f>VLOOKUP($B24,'Unify Report'!$A$2:$V$97,20,FALSE)</f>
        <v>3773.75</v>
      </c>
      <c r="H24" s="94">
        <f t="shared" si="4"/>
        <v>1.0298774428618749</v>
      </c>
      <c r="I24" s="91">
        <f t="shared" si="5"/>
        <v>112.75</v>
      </c>
      <c r="J24" s="3"/>
      <c r="K24" s="51">
        <f>VLOOKUP($D24,Beddays_Data!$C$2:$E$102,2,FALSE)</f>
        <v>691</v>
      </c>
      <c r="L24" s="30">
        <f>VLOOKUP($D24,Beddays_Data!$C$2:$E$102,3,FALSE)</f>
        <v>720</v>
      </c>
      <c r="M24" s="28">
        <f t="shared" si="0"/>
        <v>23.033333333333335</v>
      </c>
      <c r="N24" s="30">
        <f t="shared" si="1"/>
        <v>24</v>
      </c>
      <c r="O24" s="3"/>
      <c r="P24" s="31">
        <f t="shared" si="2"/>
        <v>5.6244573082489149</v>
      </c>
      <c r="Q24" s="32">
        <f t="shared" si="3"/>
        <v>5.3979166666666663</v>
      </c>
      <c r="S24" s="21"/>
    </row>
    <row r="25" spans="2:19">
      <c r="B25" s="21" t="s">
        <v>72</v>
      </c>
      <c r="C25" s="21" t="s">
        <v>31</v>
      </c>
      <c r="D25" s="21" t="s">
        <v>114</v>
      </c>
      <c r="F25" s="28">
        <f>VLOOKUP($B25,'Unify Report'!$A$2:$V$97,19,FALSE)</f>
        <v>5889.6666666666661</v>
      </c>
      <c r="G25" s="29">
        <f>VLOOKUP($B25,'Unify Report'!$A$2:$V$97,20,FALSE)</f>
        <v>6134.583333333333</v>
      </c>
      <c r="H25" s="94">
        <f t="shared" si="4"/>
        <v>0.96007607145282881</v>
      </c>
      <c r="I25" s="91">
        <f t="shared" si="5"/>
        <v>-244.91666666666697</v>
      </c>
      <c r="J25" s="3"/>
      <c r="K25" s="51">
        <f>VLOOKUP($D25,Beddays_Data!$C$2:$E$102,2,FALSE)</f>
        <v>833</v>
      </c>
      <c r="L25" s="30">
        <f>VLOOKUP($D25,Beddays_Data!$C$2:$E$102,3,FALSE)</f>
        <v>960</v>
      </c>
      <c r="M25" s="28">
        <f t="shared" si="0"/>
        <v>27.766666666666666</v>
      </c>
      <c r="N25" s="30">
        <f t="shared" si="1"/>
        <v>32</v>
      </c>
      <c r="O25" s="3"/>
      <c r="P25" s="31">
        <f t="shared" si="2"/>
        <v>7.0704281712685066</v>
      </c>
      <c r="Q25" s="32">
        <f t="shared" si="3"/>
        <v>6.1350694444444436</v>
      </c>
      <c r="S25" s="21"/>
    </row>
    <row r="26" spans="2:19">
      <c r="B26" s="21" t="s">
        <v>73</v>
      </c>
      <c r="C26" s="21" t="s">
        <v>32</v>
      </c>
      <c r="D26" s="21" t="s">
        <v>115</v>
      </c>
      <c r="F26" s="28">
        <f>VLOOKUP($B26,'Unify Report'!$A$2:$V$97,19,FALSE)</f>
        <v>5447.3333333333339</v>
      </c>
      <c r="G26" s="29">
        <f>VLOOKUP($B26,'Unify Report'!$A$2:$V$97,20,FALSE)</f>
        <v>5555.1666666666661</v>
      </c>
      <c r="H26" s="94">
        <f t="shared" si="4"/>
        <v>0.98058864120488454</v>
      </c>
      <c r="I26" s="91">
        <f t="shared" si="5"/>
        <v>-107.83333333333212</v>
      </c>
      <c r="J26" s="3"/>
      <c r="K26" s="51">
        <f>VLOOKUP($D26,Beddays_Data!$C$2:$E$102,2,FALSE)</f>
        <v>679</v>
      </c>
      <c r="L26" s="30">
        <f>VLOOKUP($D26,Beddays_Data!$C$2:$E$102,3,FALSE)</f>
        <v>720</v>
      </c>
      <c r="M26" s="28">
        <f t="shared" si="0"/>
        <v>22.633333333333333</v>
      </c>
      <c r="N26" s="30">
        <f t="shared" si="1"/>
        <v>24</v>
      </c>
      <c r="O26" s="3"/>
      <c r="P26" s="31">
        <f t="shared" si="2"/>
        <v>8.0225822287677975</v>
      </c>
      <c r="Q26" s="32">
        <f t="shared" si="3"/>
        <v>7.5657407407407415</v>
      </c>
      <c r="S26" s="21"/>
    </row>
    <row r="27" spans="2:19" s="5" customFormat="1">
      <c r="B27" s="33" t="s">
        <v>51</v>
      </c>
      <c r="C27" s="35"/>
      <c r="D27" s="36"/>
      <c r="F27" s="37">
        <f>SUM(F20:F26)</f>
        <v>39472.083333333328</v>
      </c>
      <c r="G27" s="38">
        <f>SUM(G20:G26)</f>
        <v>39477.25</v>
      </c>
      <c r="H27" s="95">
        <f t="shared" si="4"/>
        <v>0.99986912293367269</v>
      </c>
      <c r="I27" s="92">
        <f t="shared" si="5"/>
        <v>-5.1666666666715173</v>
      </c>
      <c r="J27" s="18"/>
      <c r="K27" s="47">
        <f>SUM(K20:K26)</f>
        <v>4547</v>
      </c>
      <c r="L27" s="39">
        <f>SUM(L20:L26)</f>
        <v>4860</v>
      </c>
      <c r="M27" s="37">
        <f t="shared" si="0"/>
        <v>151.56666666666666</v>
      </c>
      <c r="N27" s="39">
        <f t="shared" si="1"/>
        <v>162</v>
      </c>
      <c r="O27" s="18"/>
      <c r="P27" s="40">
        <f t="shared" si="2"/>
        <v>8.6809068250128281</v>
      </c>
      <c r="Q27" s="41">
        <f t="shared" si="3"/>
        <v>8.1218278463648819</v>
      </c>
      <c r="S27" s="120"/>
    </row>
    <row r="28" spans="2:19">
      <c r="B28" s="21" t="s">
        <v>74</v>
      </c>
      <c r="C28" s="21" t="s">
        <v>232</v>
      </c>
      <c r="D28" s="22" t="s">
        <v>116</v>
      </c>
      <c r="F28" s="28">
        <f>VLOOKUP($B28,'Unify Report'!$A$2:$V$97,19,FALSE)</f>
        <v>2891.75</v>
      </c>
      <c r="G28" s="29">
        <f>VLOOKUP($B28,'Unify Report'!$A$2:$V$97,20,FALSE)</f>
        <v>3477.25</v>
      </c>
      <c r="H28" s="94">
        <f t="shared" si="4"/>
        <v>0.83161981450859157</v>
      </c>
      <c r="I28" s="91">
        <f t="shared" si="5"/>
        <v>-585.5</v>
      </c>
      <c r="J28" s="3"/>
      <c r="K28" s="51">
        <f>VLOOKUP($D28,Beddays_Data!$C$2:$E$102,2,FALSE)</f>
        <v>233</v>
      </c>
      <c r="L28" s="30">
        <f>VLOOKUP($D28,Beddays_Data!$C$2:$E$102,3,FALSE)</f>
        <v>330</v>
      </c>
      <c r="M28" s="28">
        <f t="shared" si="0"/>
        <v>7.7666666666666666</v>
      </c>
      <c r="N28" s="30">
        <f t="shared" si="1"/>
        <v>11</v>
      </c>
      <c r="O28" s="3"/>
      <c r="P28" s="31">
        <f t="shared" si="2"/>
        <v>12.410944206008583</v>
      </c>
      <c r="Q28" s="32">
        <f t="shared" si="3"/>
        <v>8.7628787878787886</v>
      </c>
      <c r="S28" s="19"/>
    </row>
    <row r="29" spans="2:19">
      <c r="B29" s="21" t="s">
        <v>75</v>
      </c>
      <c r="C29" s="21" t="s">
        <v>40</v>
      </c>
      <c r="D29" s="21" t="s">
        <v>117</v>
      </c>
      <c r="F29" s="28">
        <f>VLOOKUP($B29,'Unify Report'!$A$2:$V$97,19,FALSE)</f>
        <v>13651.516666666666</v>
      </c>
      <c r="G29" s="29">
        <f>VLOOKUP($B29,'Unify Report'!$A$2:$V$97,20,FALSE)</f>
        <v>13128.75</v>
      </c>
      <c r="H29" s="94">
        <f t="shared" si="4"/>
        <v>1.0398184645656796</v>
      </c>
      <c r="I29" s="91">
        <f t="shared" si="5"/>
        <v>522.76666666666642</v>
      </c>
      <c r="J29" s="3"/>
      <c r="K29" s="51">
        <f>VLOOKUP($D29,Beddays_Data!$C$2:$E$102,2,FALSE)</f>
        <v>568</v>
      </c>
      <c r="L29" s="30">
        <f>VLOOKUP($D29,Beddays_Data!$C$2:$E$102,3,FALSE)</f>
        <v>600</v>
      </c>
      <c r="M29" s="28">
        <f t="shared" si="0"/>
        <v>18.933333333333334</v>
      </c>
      <c r="N29" s="30">
        <f t="shared" si="1"/>
        <v>20</v>
      </c>
      <c r="O29" s="3"/>
      <c r="P29" s="31">
        <f t="shared" si="2"/>
        <v>24.034360328638495</v>
      </c>
      <c r="Q29" s="32">
        <f t="shared" si="3"/>
        <v>22.752527777777779</v>
      </c>
      <c r="S29" s="21"/>
    </row>
    <row r="30" spans="2:19">
      <c r="B30" s="21" t="s">
        <v>76</v>
      </c>
      <c r="C30" s="21" t="s">
        <v>44</v>
      </c>
      <c r="D30" s="21" t="s">
        <v>118</v>
      </c>
      <c r="F30" s="28">
        <f>VLOOKUP($B30,'Unify Report'!$A$2:$V$97,19,FALSE)</f>
        <v>4103</v>
      </c>
      <c r="G30" s="29">
        <f>VLOOKUP($B30,'Unify Report'!$A$2:$V$97,20,FALSE)</f>
        <v>3921.25</v>
      </c>
      <c r="H30" s="94">
        <f t="shared" si="4"/>
        <v>1.0463500159387951</v>
      </c>
      <c r="I30" s="91">
        <f t="shared" si="5"/>
        <v>181.75</v>
      </c>
      <c r="J30" s="3"/>
      <c r="K30" s="51">
        <f>VLOOKUP($D30,Beddays_Data!$C$2:$E$102,2,FALSE)</f>
        <v>516</v>
      </c>
      <c r="L30" s="30">
        <f>VLOOKUP($D30,Beddays_Data!$C$2:$E$102,3,FALSE)</f>
        <v>540</v>
      </c>
      <c r="M30" s="28">
        <f t="shared" si="0"/>
        <v>17.2</v>
      </c>
      <c r="N30" s="30">
        <f t="shared" si="1"/>
        <v>18</v>
      </c>
      <c r="O30" s="3"/>
      <c r="P30" s="31">
        <f t="shared" si="2"/>
        <v>7.9515503875968996</v>
      </c>
      <c r="Q30" s="32">
        <f t="shared" si="3"/>
        <v>7.5981481481481481</v>
      </c>
      <c r="S30" s="21"/>
    </row>
    <row r="31" spans="2:19">
      <c r="B31" s="21" t="s">
        <v>77</v>
      </c>
      <c r="C31" s="21" t="s">
        <v>42</v>
      </c>
      <c r="D31" s="21" t="s">
        <v>119</v>
      </c>
      <c r="F31" s="28">
        <f>VLOOKUP($B31,'Unify Report'!$A$2:$V$97,19,FALSE)</f>
        <v>4942.3500000000004</v>
      </c>
      <c r="G31" s="29">
        <f>VLOOKUP($B31,'Unify Report'!$A$2:$V$97,20,FALSE)</f>
        <v>4298.0166666666701</v>
      </c>
      <c r="H31" s="94">
        <f t="shared" si="4"/>
        <v>1.1499141076698158</v>
      </c>
      <c r="I31" s="91">
        <f t="shared" si="5"/>
        <v>644.3333333333303</v>
      </c>
      <c r="J31" s="3"/>
      <c r="K31" s="51">
        <f>VLOOKUP($D31,Beddays_Data!$C$2:$E$102,2,FALSE)</f>
        <v>631</v>
      </c>
      <c r="L31" s="30">
        <f>VLOOKUP($D31,Beddays_Data!$C$2:$E$102,3,FALSE)</f>
        <v>660</v>
      </c>
      <c r="M31" s="28">
        <f t="shared" si="0"/>
        <v>21.033333333333335</v>
      </c>
      <c r="N31" s="30">
        <f t="shared" si="1"/>
        <v>22</v>
      </c>
      <c r="O31" s="3"/>
      <c r="P31" s="31">
        <f t="shared" si="2"/>
        <v>7.8325673534072902</v>
      </c>
      <c r="Q31" s="32">
        <f t="shared" si="3"/>
        <v>7.4884090909090917</v>
      </c>
      <c r="S31" s="21"/>
    </row>
    <row r="32" spans="2:19">
      <c r="B32" s="21" t="s">
        <v>78</v>
      </c>
      <c r="C32" s="21" t="s">
        <v>43</v>
      </c>
      <c r="D32" s="21" t="s">
        <v>120</v>
      </c>
      <c r="F32" s="28">
        <f>VLOOKUP($B32,'Unify Report'!$A$2:$V$97,19,FALSE)</f>
        <v>5430.7</v>
      </c>
      <c r="G32" s="29">
        <f>VLOOKUP($B32,'Unify Report'!$A$2:$V$97,20,FALSE)</f>
        <v>5436</v>
      </c>
      <c r="H32" s="94">
        <f t="shared" si="4"/>
        <v>0.99902501839587932</v>
      </c>
      <c r="I32" s="91">
        <f t="shared" si="5"/>
        <v>-5.3000000000001819</v>
      </c>
      <c r="J32" s="3"/>
      <c r="K32" s="51">
        <f>VLOOKUP($D32,Beddays_Data!$C$2:$E$102,2,FALSE)</f>
        <v>620</v>
      </c>
      <c r="L32" s="30">
        <f>VLOOKUP($D32,Beddays_Data!$C$2:$E$102,3,FALSE)</f>
        <v>690</v>
      </c>
      <c r="M32" s="28">
        <f t="shared" si="0"/>
        <v>20.666666666666668</v>
      </c>
      <c r="N32" s="30">
        <f t="shared" si="1"/>
        <v>23</v>
      </c>
      <c r="O32" s="3"/>
      <c r="P32" s="31">
        <f t="shared" si="2"/>
        <v>8.7591935483870973</v>
      </c>
      <c r="Q32" s="32">
        <f t="shared" si="3"/>
        <v>7.8705797101449271</v>
      </c>
      <c r="S32" s="21"/>
    </row>
    <row r="33" spans="2:19">
      <c r="B33" s="21" t="s">
        <v>79</v>
      </c>
      <c r="C33" s="21" t="s">
        <v>39</v>
      </c>
      <c r="D33" s="21" t="s">
        <v>121</v>
      </c>
      <c r="F33" s="28">
        <f>VLOOKUP($B33,'Unify Report'!$A$2:$V$97,19,FALSE)</f>
        <v>6734.4666666666672</v>
      </c>
      <c r="G33" s="29">
        <f>VLOOKUP($B33,'Unify Report'!$A$2:$V$97,20,FALSE)</f>
        <v>6490</v>
      </c>
      <c r="H33" s="94">
        <f t="shared" si="4"/>
        <v>1.037668207498716</v>
      </c>
      <c r="I33" s="91">
        <f t="shared" si="5"/>
        <v>244.46666666666715</v>
      </c>
      <c r="J33" s="3"/>
      <c r="K33" s="51">
        <f>VLOOKUP($D33,Beddays_Data!$C$2:$E$102,2,FALSE)</f>
        <v>877</v>
      </c>
      <c r="L33" s="30">
        <f>VLOOKUP($D33,Beddays_Data!$C$2:$E$102,3,FALSE)</f>
        <v>960</v>
      </c>
      <c r="M33" s="28">
        <f t="shared" si="0"/>
        <v>29.233333333333334</v>
      </c>
      <c r="N33" s="30">
        <f t="shared" si="1"/>
        <v>32</v>
      </c>
      <c r="O33" s="3"/>
      <c r="P33" s="31">
        <f t="shared" si="2"/>
        <v>7.6789813759026995</v>
      </c>
      <c r="Q33" s="32">
        <f t="shared" si="3"/>
        <v>7.0150694444444452</v>
      </c>
      <c r="S33" s="21"/>
    </row>
    <row r="34" spans="2:19">
      <c r="B34" s="21" t="s">
        <v>80</v>
      </c>
      <c r="C34" s="21" t="s">
        <v>41</v>
      </c>
      <c r="D34" s="21" t="s">
        <v>122</v>
      </c>
      <c r="F34" s="28">
        <f>VLOOKUP($B34,'Unify Report'!$A$2:$V$97,19,FALSE)</f>
        <v>7360.166666666667</v>
      </c>
      <c r="G34" s="29">
        <f>VLOOKUP($B34,'Unify Report'!$A$2:$V$97,20,FALSE)</f>
        <v>6527.5</v>
      </c>
      <c r="H34" s="94">
        <f t="shared" si="4"/>
        <v>1.1275628750159581</v>
      </c>
      <c r="I34" s="91">
        <f t="shared" si="5"/>
        <v>832.66666666666697</v>
      </c>
      <c r="J34" s="3"/>
      <c r="K34" s="51">
        <f>VLOOKUP($D34,Beddays_Data!$C$2:$E$102,2,FALSE)</f>
        <v>926</v>
      </c>
      <c r="L34" s="30">
        <f>VLOOKUP($D34,Beddays_Data!$C$2:$E$102,3,FALSE)</f>
        <v>960</v>
      </c>
      <c r="M34" s="28">
        <f t="shared" si="0"/>
        <v>30.866666666666667</v>
      </c>
      <c r="N34" s="30">
        <f t="shared" si="1"/>
        <v>32</v>
      </c>
      <c r="O34" s="3"/>
      <c r="P34" s="31">
        <f t="shared" si="2"/>
        <v>7.9483441324694031</v>
      </c>
      <c r="Q34" s="32">
        <f t="shared" si="3"/>
        <v>7.6668402777777782</v>
      </c>
      <c r="S34" s="21"/>
    </row>
    <row r="35" spans="2:19" s="5" customFormat="1">
      <c r="B35" s="33" t="s">
        <v>52</v>
      </c>
      <c r="C35" s="35"/>
      <c r="D35" s="36"/>
      <c r="F35" s="37">
        <f>SUM(F28:F34)</f>
        <v>45113.950000000004</v>
      </c>
      <c r="G35" s="38">
        <f>SUM(G28:G34)</f>
        <v>43278.76666666667</v>
      </c>
      <c r="H35" s="95">
        <f t="shared" si="4"/>
        <v>1.0424037807608504</v>
      </c>
      <c r="I35" s="92">
        <f t="shared" si="5"/>
        <v>1835.1833333333343</v>
      </c>
      <c r="J35" s="18"/>
      <c r="K35" s="47">
        <f>SUM(K28:K34)</f>
        <v>4371</v>
      </c>
      <c r="L35" s="39">
        <f>SUM(L28:L34)</f>
        <v>4740</v>
      </c>
      <c r="M35" s="37">
        <f t="shared" si="0"/>
        <v>145.69999999999999</v>
      </c>
      <c r="N35" s="39">
        <f t="shared" si="1"/>
        <v>158</v>
      </c>
      <c r="O35" s="18"/>
      <c r="P35" s="40">
        <f t="shared" si="2"/>
        <v>10.321196522534891</v>
      </c>
      <c r="Q35" s="41">
        <f t="shared" si="3"/>
        <v>9.5177109704641367</v>
      </c>
      <c r="S35" s="120"/>
    </row>
    <row r="36" spans="2:19">
      <c r="B36" s="21" t="s">
        <v>81</v>
      </c>
      <c r="C36" s="21" t="s">
        <v>235</v>
      </c>
      <c r="D36" s="98" t="s">
        <v>244</v>
      </c>
      <c r="F36" s="28">
        <f>VLOOKUP($B36,'Unify Report'!$A$2:$V$97,19,FALSE)</f>
        <v>10685.5</v>
      </c>
      <c r="G36" s="29">
        <f>VLOOKUP($B36,'Unify Report'!$A$2:$V$97,20,FALSE)</f>
        <v>13190</v>
      </c>
      <c r="H36" s="94">
        <f t="shared" si="4"/>
        <v>0.8101213040181956</v>
      </c>
      <c r="I36" s="91">
        <f t="shared" si="5"/>
        <v>-2504.5</v>
      </c>
      <c r="J36" s="3"/>
      <c r="K36" s="51">
        <f>VLOOKUP($D36,Beddays_Data!$C$2:$E$102,2,FALSE)</f>
        <v>352</v>
      </c>
      <c r="L36" s="30">
        <f>VLOOKUP($D36,Beddays_Data!$C$2:$E$102,3,FALSE)</f>
        <v>540</v>
      </c>
      <c r="M36" s="28">
        <f t="shared" si="0"/>
        <v>11.733333333333333</v>
      </c>
      <c r="N36" s="30">
        <f t="shared" si="1"/>
        <v>18</v>
      </c>
      <c r="O36" s="3"/>
      <c r="P36" s="31">
        <f t="shared" si="2"/>
        <v>30.35653409090909</v>
      </c>
      <c r="Q36" s="32">
        <f t="shared" si="3"/>
        <v>19.787962962962961</v>
      </c>
      <c r="S36" s="121"/>
    </row>
    <row r="37" spans="2:19">
      <c r="B37" s="21" t="s">
        <v>82</v>
      </c>
      <c r="C37" s="21" t="s">
        <v>236</v>
      </c>
      <c r="D37" s="70" t="s">
        <v>246</v>
      </c>
      <c r="F37" s="28">
        <f>VLOOKUP($B37,'Unify Report'!$A$2:$V$97,19,FALSE)</f>
        <v>8036.166666666667</v>
      </c>
      <c r="G37" s="29">
        <f>VLOOKUP($B37,'Unify Report'!$A$2:$V$97,20,FALSE)</f>
        <v>7792.916666666667</v>
      </c>
      <c r="H37" s="94">
        <f t="shared" si="4"/>
        <v>1.0312142437042187</v>
      </c>
      <c r="I37" s="91">
        <f t="shared" si="5"/>
        <v>243.25</v>
      </c>
      <c r="J37" s="3"/>
      <c r="K37" s="51">
        <f>VLOOKUP($D37,Beddays_Data!$C$2:$E$102,2,FALSE)</f>
        <v>745</v>
      </c>
      <c r="L37" s="30">
        <f>VLOOKUP($D37,Beddays_Data!$C$2:$E$102,3,FALSE)</f>
        <v>960</v>
      </c>
      <c r="M37" s="28">
        <f t="shared" si="0"/>
        <v>24.833333333333332</v>
      </c>
      <c r="N37" s="30">
        <f t="shared" si="1"/>
        <v>32</v>
      </c>
      <c r="O37" s="3"/>
      <c r="P37" s="31">
        <f t="shared" si="2"/>
        <v>10.786800894854586</v>
      </c>
      <c r="Q37" s="32">
        <f t="shared" si="3"/>
        <v>8.3710069444444439</v>
      </c>
      <c r="S37" s="21"/>
    </row>
    <row r="38" spans="2:19">
      <c r="B38" s="21" t="s">
        <v>83</v>
      </c>
      <c r="C38" s="21" t="s">
        <v>237</v>
      </c>
      <c r="D38" s="70" t="s">
        <v>253</v>
      </c>
      <c r="F38" s="28">
        <f>VLOOKUP($B38,'Unify Report'!$A$2:$V$97,19,FALSE)</f>
        <v>4803.2666666666664</v>
      </c>
      <c r="G38" s="29">
        <f>VLOOKUP($B38,'Unify Report'!$A$2:$V$97,20,FALSE)</f>
        <v>4581.25</v>
      </c>
      <c r="H38" s="94">
        <f t="shared" si="4"/>
        <v>1.048462028194634</v>
      </c>
      <c r="I38" s="91">
        <f t="shared" si="5"/>
        <v>222.01666666666642</v>
      </c>
      <c r="J38" s="3"/>
      <c r="K38" s="51">
        <f>VLOOKUP($D38,Beddays_Data!$C$2:$E$102,2,FALSE)</f>
        <v>495</v>
      </c>
      <c r="L38" s="30">
        <f>VLOOKUP($D38,Beddays_Data!$C$2:$E$102,3,FALSE)</f>
        <v>660</v>
      </c>
      <c r="M38" s="28">
        <f t="shared" si="0"/>
        <v>16.5</v>
      </c>
      <c r="N38" s="30">
        <f t="shared" si="1"/>
        <v>22</v>
      </c>
      <c r="O38" s="3"/>
      <c r="P38" s="31">
        <f t="shared" si="2"/>
        <v>9.703569023569024</v>
      </c>
      <c r="Q38" s="32">
        <f t="shared" si="3"/>
        <v>7.2776767676767671</v>
      </c>
      <c r="S38" s="21"/>
    </row>
    <row r="39" spans="2:19">
      <c r="B39" s="21" t="s">
        <v>84</v>
      </c>
      <c r="C39" s="21" t="s">
        <v>238</v>
      </c>
      <c r="D39" s="70" t="s">
        <v>252</v>
      </c>
      <c r="F39" s="28">
        <f>VLOOKUP($B39,'Unify Report'!$A$2:$V$97,19,FALSE)</f>
        <v>4014.5</v>
      </c>
      <c r="G39" s="29">
        <f>VLOOKUP($B39,'Unify Report'!$A$2:$V$97,20,FALSE)</f>
        <v>4507.25</v>
      </c>
      <c r="H39" s="94">
        <f t="shared" si="4"/>
        <v>0.89067613289699932</v>
      </c>
      <c r="I39" s="91">
        <f t="shared" si="5"/>
        <v>-492.75</v>
      </c>
      <c r="J39" s="3"/>
      <c r="K39" s="51">
        <f>VLOOKUP($D39,Beddays_Data!$C$2:$E$102,2,FALSE)</f>
        <v>366</v>
      </c>
      <c r="L39" s="30">
        <f>VLOOKUP($D39,Beddays_Data!$C$2:$E$102,3,FALSE)</f>
        <v>480</v>
      </c>
      <c r="M39" s="28">
        <f t="shared" si="0"/>
        <v>12.2</v>
      </c>
      <c r="N39" s="30">
        <f t="shared" si="1"/>
        <v>16</v>
      </c>
      <c r="O39" s="3"/>
      <c r="P39" s="31">
        <f t="shared" si="2"/>
        <v>10.968579234972678</v>
      </c>
      <c r="Q39" s="32">
        <f t="shared" si="3"/>
        <v>8.3635416666666664</v>
      </c>
      <c r="S39" s="21"/>
    </row>
    <row r="40" spans="2:19">
      <c r="B40" s="21" t="s">
        <v>85</v>
      </c>
      <c r="C40" s="21" t="s">
        <v>239</v>
      </c>
      <c r="D40" s="70" t="s">
        <v>251</v>
      </c>
      <c r="F40" s="28">
        <f>VLOOKUP($B40,'Unify Report'!$A$2:$V$97,19,FALSE)</f>
        <v>3821.25</v>
      </c>
      <c r="G40" s="29">
        <f>VLOOKUP($B40,'Unify Report'!$A$2:$V$97,20,FALSE)</f>
        <v>4143.5</v>
      </c>
      <c r="H40" s="94">
        <f t="shared" si="4"/>
        <v>0.92222758537468319</v>
      </c>
      <c r="I40" s="91">
        <f t="shared" si="5"/>
        <v>-322.25</v>
      </c>
      <c r="J40" s="3"/>
      <c r="K40" s="51">
        <f>VLOOKUP($D40,Beddays_Data!$C$2:$E$102,2,FALSE)</f>
        <v>251</v>
      </c>
      <c r="L40" s="30">
        <f>VLOOKUP($D40,Beddays_Data!$C$2:$E$102,3,FALSE)</f>
        <v>300</v>
      </c>
      <c r="M40" s="28">
        <f t="shared" si="0"/>
        <v>8.3666666666666671</v>
      </c>
      <c r="N40" s="30">
        <f t="shared" si="1"/>
        <v>10</v>
      </c>
      <c r="O40" s="3"/>
      <c r="P40" s="31">
        <f t="shared" si="2"/>
        <v>15.224103585657371</v>
      </c>
      <c r="Q40" s="32">
        <f t="shared" si="3"/>
        <v>12.737500000000001</v>
      </c>
      <c r="S40" s="21"/>
    </row>
    <row r="41" spans="2:19">
      <c r="B41" s="21" t="s">
        <v>86</v>
      </c>
      <c r="C41" s="21" t="s">
        <v>240</v>
      </c>
      <c r="D41" s="70" t="s">
        <v>254</v>
      </c>
      <c r="F41" s="28">
        <f>VLOOKUP($B41,'Unify Report'!$A$2:$V$97,19,FALSE)</f>
        <v>4891.75</v>
      </c>
      <c r="G41" s="29">
        <f>VLOOKUP($B41,'Unify Report'!$A$2:$V$97,20,FALSE)</f>
        <v>5189</v>
      </c>
      <c r="H41" s="94">
        <f t="shared" si="4"/>
        <v>0.9427153594141453</v>
      </c>
      <c r="I41" s="91">
        <f t="shared" si="5"/>
        <v>-297.25</v>
      </c>
      <c r="J41" s="3"/>
      <c r="K41" s="51">
        <f>VLOOKUP($D41,Beddays_Data!$C$2:$E$102,2,FALSE)</f>
        <v>437</v>
      </c>
      <c r="L41" s="30">
        <f>VLOOKUP($D41,Beddays_Data!$C$2:$E$102,3,FALSE)</f>
        <v>480</v>
      </c>
      <c r="M41" s="28">
        <f t="shared" si="0"/>
        <v>14.566666666666666</v>
      </c>
      <c r="N41" s="30">
        <f t="shared" si="1"/>
        <v>16</v>
      </c>
      <c r="O41" s="3"/>
      <c r="P41" s="31">
        <f t="shared" si="2"/>
        <v>11.193935926773456</v>
      </c>
      <c r="Q41" s="32">
        <f t="shared" si="3"/>
        <v>10.191145833333334</v>
      </c>
      <c r="S41" s="21"/>
    </row>
    <row r="42" spans="2:19">
      <c r="B42" s="21" t="s">
        <v>87</v>
      </c>
      <c r="C42" s="21" t="s">
        <v>241</v>
      </c>
      <c r="D42" s="70" t="s">
        <v>247</v>
      </c>
      <c r="F42" s="28">
        <f>VLOOKUP($B42,'Unify Report'!$A$2:$V$97,19,FALSE)</f>
        <v>3949</v>
      </c>
      <c r="G42" s="29">
        <f>VLOOKUP($B42,'Unify Report'!$A$2:$V$97,20,FALSE)</f>
        <v>3379.5</v>
      </c>
      <c r="H42" s="94">
        <f t="shared" si="4"/>
        <v>1.1685160526705134</v>
      </c>
      <c r="I42" s="91">
        <f t="shared" si="5"/>
        <v>569.5</v>
      </c>
      <c r="J42" s="3"/>
      <c r="K42" s="51">
        <f>VLOOKUP($D42,Beddays_Data!$C$2:$E$102,2,FALSE)</f>
        <v>397</v>
      </c>
      <c r="L42" s="30">
        <f>VLOOKUP($D42,Beddays_Data!$C$2:$E$102,3,FALSE)</f>
        <v>420</v>
      </c>
      <c r="M42" s="28">
        <f t="shared" si="0"/>
        <v>13.233333333333333</v>
      </c>
      <c r="N42" s="30">
        <f t="shared" si="1"/>
        <v>14</v>
      </c>
      <c r="O42" s="3"/>
      <c r="P42" s="31">
        <f t="shared" si="2"/>
        <v>9.9471032745591934</v>
      </c>
      <c r="Q42" s="32">
        <f t="shared" si="3"/>
        <v>9.4023809523809518</v>
      </c>
      <c r="S42" s="21"/>
    </row>
    <row r="43" spans="2:19">
      <c r="B43" s="21" t="s">
        <v>88</v>
      </c>
      <c r="C43" s="21" t="s">
        <v>242</v>
      </c>
      <c r="D43" s="70" t="s">
        <v>255</v>
      </c>
      <c r="F43" s="28">
        <f>VLOOKUP($B43,'Unify Report'!$A$2:$V$97,19,FALSE)</f>
        <v>2255.166666666667</v>
      </c>
      <c r="G43" s="29">
        <f>VLOOKUP($B43,'Unify Report'!$A$2:$V$97,20,FALSE)</f>
        <v>2067.75</v>
      </c>
      <c r="H43" s="94">
        <f t="shared" si="4"/>
        <v>1.0906379720307904</v>
      </c>
      <c r="I43" s="91">
        <f t="shared" si="5"/>
        <v>187.41666666666697</v>
      </c>
      <c r="J43" s="3"/>
      <c r="K43" s="51">
        <f>VLOOKUP($D43,Beddays_Data!$C$2:$E$102,2,FALSE)</f>
        <v>197</v>
      </c>
      <c r="L43" s="30">
        <f>VLOOKUP($D43,Beddays_Data!$C$2:$E$102,3,FALSE)</f>
        <v>270</v>
      </c>
      <c r="M43" s="28">
        <f t="shared" si="0"/>
        <v>6.5666666666666664</v>
      </c>
      <c r="N43" s="30">
        <f t="shared" si="1"/>
        <v>9</v>
      </c>
      <c r="O43" s="3"/>
      <c r="P43" s="31">
        <f t="shared" si="2"/>
        <v>11.447546531302878</v>
      </c>
      <c r="Q43" s="32">
        <f t="shared" si="3"/>
        <v>8.3524691358024707</v>
      </c>
      <c r="S43" s="21"/>
    </row>
    <row r="44" spans="2:19">
      <c r="B44" s="21" t="s">
        <v>89</v>
      </c>
      <c r="C44" s="21" t="s">
        <v>243</v>
      </c>
      <c r="D44" s="70" t="s">
        <v>256</v>
      </c>
      <c r="F44" s="28">
        <f>VLOOKUP($B44,'Unify Report'!$A$2:$V$97,19,FALSE)</f>
        <v>5412.25</v>
      </c>
      <c r="G44" s="29">
        <f>VLOOKUP($B44,'Unify Report'!$A$2:$V$97,20,FALSE)</f>
        <v>5503</v>
      </c>
      <c r="H44" s="94">
        <f t="shared" si="4"/>
        <v>0.98350899509358536</v>
      </c>
      <c r="I44" s="91">
        <f t="shared" si="5"/>
        <v>-90.75</v>
      </c>
      <c r="J44" s="3"/>
      <c r="K44" s="51">
        <f>VLOOKUP($D44,Beddays_Data!$C$2:$E$102,2,FALSE)</f>
        <v>493</v>
      </c>
      <c r="L44" s="30">
        <f>VLOOKUP($D44,Beddays_Data!$C$2:$E$102,3,FALSE)</f>
        <v>600</v>
      </c>
      <c r="M44" s="28">
        <f t="shared" si="0"/>
        <v>16.433333333333334</v>
      </c>
      <c r="N44" s="30">
        <f t="shared" si="1"/>
        <v>20</v>
      </c>
      <c r="O44" s="3"/>
      <c r="P44" s="31">
        <f t="shared" si="2"/>
        <v>10.978194726166329</v>
      </c>
      <c r="Q44" s="32">
        <f t="shared" si="3"/>
        <v>9.0204166666666659</v>
      </c>
      <c r="S44" s="21"/>
    </row>
    <row r="45" spans="2:19">
      <c r="B45" s="21" t="s">
        <v>90</v>
      </c>
      <c r="C45" s="21" t="s">
        <v>36</v>
      </c>
      <c r="D45" s="21" t="s">
        <v>124</v>
      </c>
      <c r="F45" s="28">
        <f>VLOOKUP($B45,'Unify Report'!$A$2:$V$97,19,FALSE)</f>
        <v>1164.5</v>
      </c>
      <c r="G45" s="29">
        <f>VLOOKUP($B45,'Unify Report'!$A$2:$V$97,20,FALSE)</f>
        <v>1453.5</v>
      </c>
      <c r="H45" s="94">
        <f t="shared" si="4"/>
        <v>0.80116959064327486</v>
      </c>
      <c r="I45" s="91">
        <f t="shared" si="5"/>
        <v>-289</v>
      </c>
      <c r="J45" s="3"/>
      <c r="K45" s="51">
        <f>VLOOKUP($D45,Beddays_Data!$C$2:$E$102,2,FALSE)</f>
        <v>26</v>
      </c>
      <c r="L45" s="30">
        <f>VLOOKUP($D45,Beddays_Data!$C$2:$E$102,3,FALSE)</f>
        <v>120</v>
      </c>
      <c r="M45" s="28">
        <f t="shared" si="0"/>
        <v>0.8666666666666667</v>
      </c>
      <c r="N45" s="30">
        <f t="shared" si="1"/>
        <v>4</v>
      </c>
      <c r="O45" s="3"/>
      <c r="P45" s="31">
        <f t="shared" si="2"/>
        <v>44.78846153846154</v>
      </c>
      <c r="Q45" s="32">
        <f t="shared" si="3"/>
        <v>9.7041666666666675</v>
      </c>
      <c r="S45" s="21"/>
    </row>
    <row r="46" spans="2:19">
      <c r="B46" s="70" t="s">
        <v>91</v>
      </c>
      <c r="C46" s="21" t="s">
        <v>35</v>
      </c>
      <c r="D46" s="22" t="s">
        <v>125</v>
      </c>
      <c r="F46" s="28">
        <f>VLOOKUP($B46,'Unify Report'!$A$2:$V$97,19,FALSE)</f>
        <v>5889.4166666666661</v>
      </c>
      <c r="G46" s="29">
        <f>VLOOKUP($B46,'Unify Report'!$A$2:$V$97,20,FALSE)</f>
        <v>7054.5</v>
      </c>
      <c r="H46" s="94">
        <f t="shared" si="4"/>
        <v>0.83484537056725017</v>
      </c>
      <c r="I46" s="91">
        <f t="shared" si="5"/>
        <v>-1165.0833333333339</v>
      </c>
      <c r="J46" s="3"/>
      <c r="K46" s="51">
        <f>VLOOKUP($D46,Beddays_Data!$C$2:$E$102,2,FALSE)</f>
        <v>913</v>
      </c>
      <c r="L46" s="30">
        <f>VLOOKUP($D46,Beddays_Data!$C$2:$E$102,3,FALSE)</f>
        <v>1140</v>
      </c>
      <c r="M46" s="28">
        <f t="shared" si="0"/>
        <v>30.433333333333334</v>
      </c>
      <c r="N46" s="30">
        <f t="shared" si="1"/>
        <v>38</v>
      </c>
      <c r="O46" s="3"/>
      <c r="P46" s="31">
        <f t="shared" si="2"/>
        <v>6.4506206644760855</v>
      </c>
      <c r="Q46" s="32">
        <f t="shared" si="3"/>
        <v>5.1661549707602337</v>
      </c>
      <c r="S46" s="21"/>
    </row>
    <row r="47" spans="2:19">
      <c r="B47" s="21" t="s">
        <v>92</v>
      </c>
      <c r="C47" s="21" t="s">
        <v>38</v>
      </c>
      <c r="D47" s="22" t="s">
        <v>126</v>
      </c>
      <c r="F47" s="28">
        <f>VLOOKUP($B47,'Unify Report'!$A$2:$V$97,19,FALSE)</f>
        <v>11780.75</v>
      </c>
      <c r="G47" s="29">
        <f>VLOOKUP($B47,'Unify Report'!$A$2:$V$97,20,FALSE)</f>
        <v>14549.5</v>
      </c>
      <c r="H47" s="94">
        <f t="shared" si="4"/>
        <v>0.80970136430805184</v>
      </c>
      <c r="I47" s="91">
        <f t="shared" si="5"/>
        <v>-2768.75</v>
      </c>
      <c r="J47" s="3"/>
      <c r="K47" s="51">
        <f>VLOOKUP($D47,Beddays_Data!$C$2:$E$102,2,FALSE)</f>
        <v>803</v>
      </c>
      <c r="L47" s="30">
        <f>VLOOKUP($D47,Beddays_Data!$C$2:$E$102,3,FALSE)</f>
        <v>930</v>
      </c>
      <c r="M47" s="28">
        <f t="shared" si="0"/>
        <v>26.766666666666666</v>
      </c>
      <c r="N47" s="30">
        <f t="shared" si="1"/>
        <v>31</v>
      </c>
      <c r="O47" s="3"/>
      <c r="P47" s="31">
        <f t="shared" si="2"/>
        <v>14.670921544209216</v>
      </c>
      <c r="Q47" s="32">
        <f t="shared" si="3"/>
        <v>12.66747311827957</v>
      </c>
      <c r="S47" s="21"/>
    </row>
    <row r="48" spans="2:19">
      <c r="B48" s="21" t="s">
        <v>93</v>
      </c>
      <c r="C48" s="21" t="s">
        <v>33</v>
      </c>
      <c r="D48" s="22" t="s">
        <v>127</v>
      </c>
      <c r="F48" s="28">
        <f>VLOOKUP($B48,'Unify Report'!$A$2:$V$97,19,FALSE)</f>
        <v>2627.1666666666665</v>
      </c>
      <c r="G48" s="29">
        <f>VLOOKUP($B48,'Unify Report'!$A$2:$V$97,20,FALSE)</f>
        <v>2967.1666666666633</v>
      </c>
      <c r="H48" s="94">
        <f t="shared" si="4"/>
        <v>0.88541257091501524</v>
      </c>
      <c r="I48" s="91">
        <f t="shared" si="5"/>
        <v>-339.99999999999682</v>
      </c>
      <c r="J48" s="3"/>
      <c r="K48" s="51">
        <f>VLOOKUP($D48,Beddays_Data!$C$2:$E$102,2,FALSE)</f>
        <v>290</v>
      </c>
      <c r="L48" s="30">
        <f>VLOOKUP($D48,Beddays_Data!$C$2:$E$102,3,FALSE)</f>
        <v>480</v>
      </c>
      <c r="M48" s="28">
        <f t="shared" si="0"/>
        <v>9.6666666666666661</v>
      </c>
      <c r="N48" s="30">
        <f t="shared" si="1"/>
        <v>16</v>
      </c>
      <c r="O48" s="3"/>
      <c r="P48" s="31">
        <f t="shared" si="2"/>
        <v>9.0591954022988492</v>
      </c>
      <c r="Q48" s="32">
        <f t="shared" si="3"/>
        <v>5.4732638888888889</v>
      </c>
      <c r="S48" s="21"/>
    </row>
    <row r="49" spans="2:19">
      <c r="B49" s="21" t="s">
        <v>94</v>
      </c>
      <c r="C49" s="21" t="s">
        <v>34</v>
      </c>
      <c r="D49" s="22" t="s">
        <v>128</v>
      </c>
      <c r="F49" s="28">
        <f>VLOOKUP($B49,'Unify Report'!$A$2:$V$97,19,FALSE)</f>
        <v>7653.8</v>
      </c>
      <c r="G49" s="29">
        <f>VLOOKUP($B49,'Unify Report'!$A$2:$V$97,20,FALSE)</f>
        <v>8311</v>
      </c>
      <c r="H49" s="94">
        <f t="shared" si="4"/>
        <v>0.92092407652508723</v>
      </c>
      <c r="I49" s="91">
        <f t="shared" si="5"/>
        <v>-657.19999999999982</v>
      </c>
      <c r="J49" s="3"/>
      <c r="K49" s="51">
        <f>VLOOKUP($D49,Beddays_Data!$C$2:$E$102,2,FALSE)</f>
        <v>270</v>
      </c>
      <c r="L49" s="30">
        <f>VLOOKUP($D49,Beddays_Data!$C$2:$E$102,3,FALSE)</f>
        <v>420</v>
      </c>
      <c r="M49" s="28">
        <f t="shared" si="0"/>
        <v>9</v>
      </c>
      <c r="N49" s="30">
        <f t="shared" si="1"/>
        <v>14</v>
      </c>
      <c r="O49" s="3"/>
      <c r="P49" s="31">
        <f t="shared" si="2"/>
        <v>28.34740740740741</v>
      </c>
      <c r="Q49" s="32">
        <f t="shared" si="3"/>
        <v>18.223333333333333</v>
      </c>
      <c r="S49" s="21"/>
    </row>
    <row r="50" spans="2:19">
      <c r="B50" s="21" t="s">
        <v>95</v>
      </c>
      <c r="C50" s="21" t="s">
        <v>37</v>
      </c>
      <c r="D50" s="22" t="s">
        <v>129</v>
      </c>
      <c r="F50" s="28">
        <f>VLOOKUP($B50,'Unify Report'!$A$2:$V$97,19,FALSE)</f>
        <v>3331.25</v>
      </c>
      <c r="G50" s="29">
        <f>VLOOKUP($B50,'Unify Report'!$A$2:$V$97,20,FALSE)</f>
        <v>3581.25</v>
      </c>
      <c r="H50" s="94">
        <f t="shared" si="4"/>
        <v>0.93019197207678883</v>
      </c>
      <c r="I50" s="91">
        <f t="shared" si="5"/>
        <v>-250</v>
      </c>
      <c r="J50" s="3"/>
      <c r="K50" s="51">
        <f>VLOOKUP($D50,Beddays_Data!$C$2:$E$102,2,FALSE)</f>
        <v>384</v>
      </c>
      <c r="L50" s="30">
        <f>VLOOKUP($D50,Beddays_Data!$C$2:$E$102,3,FALSE)</f>
        <v>660</v>
      </c>
      <c r="M50" s="28">
        <f t="shared" si="0"/>
        <v>12.8</v>
      </c>
      <c r="N50" s="30">
        <f t="shared" si="1"/>
        <v>22</v>
      </c>
      <c r="O50" s="3"/>
      <c r="P50" s="31">
        <f t="shared" si="2"/>
        <v>8.6751302083333339</v>
      </c>
      <c r="Q50" s="32">
        <f t="shared" si="3"/>
        <v>5.0473484848484844</v>
      </c>
      <c r="S50" s="21"/>
    </row>
    <row r="51" spans="2:19" s="5" customFormat="1">
      <c r="B51" s="33" t="s">
        <v>156</v>
      </c>
      <c r="C51" s="35"/>
      <c r="D51" s="36"/>
      <c r="F51" s="37">
        <f>SUM(F36:F50)</f>
        <v>80315.733333333337</v>
      </c>
      <c r="G51" s="38">
        <f>SUM(G36:G50)</f>
        <v>88271.083333333328</v>
      </c>
      <c r="H51" s="95">
        <f t="shared" si="4"/>
        <v>0.90987592199408462</v>
      </c>
      <c r="I51" s="92">
        <f t="shared" si="5"/>
        <v>-7955.3499999999913</v>
      </c>
      <c r="J51" s="18"/>
      <c r="K51" s="47">
        <f>SUM(K36:K50)</f>
        <v>6419</v>
      </c>
      <c r="L51" s="39">
        <f>SUM(L36:L50)</f>
        <v>8460</v>
      </c>
      <c r="M51" s="37">
        <f t="shared" si="0"/>
        <v>213.96666666666667</v>
      </c>
      <c r="N51" s="39">
        <f t="shared" si="1"/>
        <v>282</v>
      </c>
      <c r="O51" s="18"/>
      <c r="P51" s="40">
        <f t="shared" si="2"/>
        <v>12.512187775873709</v>
      </c>
      <c r="Q51" s="41">
        <f t="shared" si="3"/>
        <v>9.4935855003940119</v>
      </c>
      <c r="S51" s="120"/>
    </row>
    <row r="52" spans="2:19" s="5" customFormat="1" ht="15.75">
      <c r="B52" s="42" t="s">
        <v>157</v>
      </c>
      <c r="C52" s="43"/>
      <c r="D52" s="44"/>
      <c r="E52" s="34"/>
      <c r="F52" s="45">
        <f>F51+F35+F27+F19</f>
        <v>230831.96666666667</v>
      </c>
      <c r="G52" s="46">
        <f>G51+G35+G27+G19</f>
        <v>231700.58333333334</v>
      </c>
      <c r="H52" s="96">
        <f t="shared" si="4"/>
        <v>0.99625112438574637</v>
      </c>
      <c r="I52" s="93">
        <f t="shared" si="5"/>
        <v>-868.61666666666861</v>
      </c>
      <c r="J52" s="49"/>
      <c r="K52" s="52">
        <f>K51+K35+K27+K19</f>
        <v>24446</v>
      </c>
      <c r="L52" s="46">
        <f>L51+L35+L27+L19</f>
        <v>27360</v>
      </c>
      <c r="M52" s="45">
        <f>M51+M35+M27+M19</f>
        <v>814.86666666666656</v>
      </c>
      <c r="N52" s="53">
        <f>N51+N35+N27+N19</f>
        <v>912</v>
      </c>
      <c r="O52" s="49"/>
      <c r="P52" s="54">
        <f t="shared" si="2"/>
        <v>9.4425250211350189</v>
      </c>
      <c r="Q52" s="50">
        <f t="shared" si="3"/>
        <v>8.4368408869395708</v>
      </c>
      <c r="S52" s="19"/>
    </row>
  </sheetData>
  <mergeCells count="5">
    <mergeCell ref="P4:Q4"/>
    <mergeCell ref="M4:N4"/>
    <mergeCell ref="K4:L4"/>
    <mergeCell ref="F4:I4"/>
    <mergeCell ref="S4:S5"/>
  </mergeCells>
  <printOptions horizontalCentered="1"/>
  <pageMargins left="0.70866141732283472" right="0.70866141732283472" top="0.43307086614173229" bottom="0.47244094488188981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workbookViewId="0">
      <pane ySplit="1" topLeftCell="A2" activePane="bottomLeft" state="frozenSplit"/>
      <selection pane="bottomLeft" activeCell="I54" sqref="I54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53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45</v>
      </c>
      <c r="G1" s="99" t="s">
        <v>4</v>
      </c>
      <c r="H1" s="7" t="s">
        <v>3</v>
      </c>
      <c r="I1" s="8" t="s">
        <v>10</v>
      </c>
      <c r="J1" s="9" t="s">
        <v>45</v>
      </c>
      <c r="K1" s="99" t="s">
        <v>6</v>
      </c>
      <c r="L1" s="7" t="s">
        <v>5</v>
      </c>
      <c r="M1" s="10" t="s">
        <v>11</v>
      </c>
      <c r="N1" s="11" t="s">
        <v>45</v>
      </c>
      <c r="O1" s="99" t="s">
        <v>8</v>
      </c>
      <c r="P1" s="7" t="s">
        <v>7</v>
      </c>
      <c r="Q1" s="10" t="s">
        <v>12</v>
      </c>
      <c r="R1" s="11" t="s">
        <v>45</v>
      </c>
      <c r="S1" s="78" t="s">
        <v>46</v>
      </c>
      <c r="T1" s="79" t="s">
        <v>47</v>
      </c>
      <c r="U1" s="80" t="s">
        <v>48</v>
      </c>
      <c r="V1" s="81" t="s">
        <v>49</v>
      </c>
    </row>
    <row r="2" spans="1:22">
      <c r="A2" t="str">
        <f>RIGHT(B2,6)</f>
        <v>127809</v>
      </c>
      <c r="B2" s="21" t="s">
        <v>20</v>
      </c>
      <c r="C2" s="61">
        <v>2432.1666666666665</v>
      </c>
      <c r="D2" s="61">
        <v>2516</v>
      </c>
      <c r="E2" s="62">
        <v>0.96667991520932695</v>
      </c>
      <c r="F2" s="106">
        <v>-83.833333333333485</v>
      </c>
      <c r="G2" s="100">
        <v>1846.5</v>
      </c>
      <c r="H2" s="61">
        <v>1783</v>
      </c>
      <c r="I2" s="62">
        <v>1.0356141334828941</v>
      </c>
      <c r="J2" s="106">
        <v>63.5</v>
      </c>
      <c r="K2" s="100">
        <v>2396.75</v>
      </c>
      <c r="L2" s="61">
        <v>2310.5</v>
      </c>
      <c r="M2" s="62">
        <v>1.0373295823414845</v>
      </c>
      <c r="N2" s="106">
        <v>86.25</v>
      </c>
      <c r="O2" s="100">
        <v>1727.4166666666667</v>
      </c>
      <c r="P2" s="61">
        <v>1639</v>
      </c>
      <c r="Q2" s="62">
        <v>1.0539454952206631</v>
      </c>
      <c r="R2" s="106">
        <v>88.416666666666742</v>
      </c>
      <c r="S2" s="103">
        <f>O2+K2+G2+C2</f>
        <v>8402.8333333333339</v>
      </c>
      <c r="T2" s="82">
        <f>P2+L2+H2+D2</f>
        <v>8248.5</v>
      </c>
      <c r="U2" s="83">
        <f>S2/T2</f>
        <v>1.018710472611182</v>
      </c>
      <c r="V2" s="82">
        <f>S2-T2</f>
        <v>154.33333333333394</v>
      </c>
    </row>
    <row r="3" spans="1:22">
      <c r="A3" t="str">
        <f t="shared" ref="A3:A47" si="0">RIGHT(B3,6)</f>
        <v>127808</v>
      </c>
      <c r="B3" s="21" t="s">
        <v>19</v>
      </c>
      <c r="C3" s="61">
        <v>1935</v>
      </c>
      <c r="D3" s="61">
        <v>2169.75</v>
      </c>
      <c r="E3" s="62">
        <v>0.89180781195990322</v>
      </c>
      <c r="F3" s="106">
        <v>-234.75</v>
      </c>
      <c r="G3" s="100">
        <v>1898</v>
      </c>
      <c r="H3" s="61">
        <v>1783.25</v>
      </c>
      <c r="I3" s="62">
        <v>1.0643488013458573</v>
      </c>
      <c r="J3" s="106">
        <v>114.75</v>
      </c>
      <c r="K3" s="100">
        <v>1643.25</v>
      </c>
      <c r="L3" s="61">
        <v>1650</v>
      </c>
      <c r="M3" s="62">
        <v>0.99590909090909085</v>
      </c>
      <c r="N3" s="106">
        <v>-6.75</v>
      </c>
      <c r="O3" s="100">
        <v>1550</v>
      </c>
      <c r="P3" s="61">
        <v>1320</v>
      </c>
      <c r="Q3" s="62">
        <v>1.1742424242424243</v>
      </c>
      <c r="R3" s="106">
        <v>230</v>
      </c>
      <c r="S3" s="103">
        <f t="shared" ref="S3:S48" si="1">O3+K3+G3+C3</f>
        <v>7026.25</v>
      </c>
      <c r="T3" s="82">
        <f t="shared" ref="T3:T48" si="2">P3+L3+H3+D3</f>
        <v>6923</v>
      </c>
      <c r="U3" s="83">
        <f t="shared" ref="U3:U48" si="3">S3/T3</f>
        <v>1.0149140546006066</v>
      </c>
      <c r="V3" s="82">
        <f t="shared" ref="V3:V48" si="4">S3-T3</f>
        <v>103.25</v>
      </c>
    </row>
    <row r="4" spans="1:22">
      <c r="A4" t="str">
        <f t="shared" si="0"/>
        <v>109008</v>
      </c>
      <c r="B4" s="21" t="s">
        <v>13</v>
      </c>
      <c r="C4" s="61">
        <v>1585.25</v>
      </c>
      <c r="D4" s="61">
        <v>1789.25</v>
      </c>
      <c r="E4" s="62">
        <v>0.88598574821852727</v>
      </c>
      <c r="F4" s="106">
        <v>-204</v>
      </c>
      <c r="G4" s="100">
        <v>1222.75</v>
      </c>
      <c r="H4" s="61">
        <v>1045.25</v>
      </c>
      <c r="I4" s="62">
        <v>1.1698158335326476</v>
      </c>
      <c r="J4" s="106">
        <v>177.5</v>
      </c>
      <c r="K4" s="100">
        <v>1419.25</v>
      </c>
      <c r="L4" s="61">
        <v>1320</v>
      </c>
      <c r="M4" s="62">
        <v>1.0751893939393939</v>
      </c>
      <c r="N4" s="106">
        <v>99.25</v>
      </c>
      <c r="O4" s="100">
        <v>1199</v>
      </c>
      <c r="P4" s="61">
        <v>990</v>
      </c>
      <c r="Q4" s="62">
        <v>1.211111111111111</v>
      </c>
      <c r="R4" s="106">
        <v>209</v>
      </c>
      <c r="S4" s="103">
        <f t="shared" si="1"/>
        <v>5426.25</v>
      </c>
      <c r="T4" s="82">
        <f t="shared" si="2"/>
        <v>5144.5</v>
      </c>
      <c r="U4" s="83">
        <f t="shared" si="3"/>
        <v>1.054767227135776</v>
      </c>
      <c r="V4" s="82">
        <f t="shared" si="4"/>
        <v>281.75</v>
      </c>
    </row>
    <row r="5" spans="1:22">
      <c r="A5" t="str">
        <f t="shared" si="0"/>
        <v>127810</v>
      </c>
      <c r="B5" s="21" t="s">
        <v>18</v>
      </c>
      <c r="C5" s="61">
        <v>1048.25</v>
      </c>
      <c r="D5" s="61">
        <v>1081.5</v>
      </c>
      <c r="E5" s="62">
        <v>0.96925566343042069</v>
      </c>
      <c r="F5" s="106">
        <v>-33.25</v>
      </c>
      <c r="G5" s="100">
        <v>830</v>
      </c>
      <c r="H5" s="61">
        <v>719.25</v>
      </c>
      <c r="I5" s="62">
        <v>1.1539798401112269</v>
      </c>
      <c r="J5" s="106">
        <v>110.75</v>
      </c>
      <c r="K5" s="100">
        <v>662</v>
      </c>
      <c r="L5" s="61">
        <v>660</v>
      </c>
      <c r="M5" s="62">
        <v>1.0030303030303029</v>
      </c>
      <c r="N5" s="106">
        <v>2</v>
      </c>
      <c r="O5" s="100">
        <v>924</v>
      </c>
      <c r="P5" s="61">
        <v>660</v>
      </c>
      <c r="Q5" s="62">
        <v>1.4</v>
      </c>
      <c r="R5" s="106">
        <v>264</v>
      </c>
      <c r="S5" s="103">
        <f t="shared" si="1"/>
        <v>3464.25</v>
      </c>
      <c r="T5" s="82">
        <f t="shared" si="2"/>
        <v>3120.75</v>
      </c>
      <c r="U5" s="83">
        <f t="shared" si="3"/>
        <v>1.1100696947849076</v>
      </c>
      <c r="V5" s="82">
        <f t="shared" si="4"/>
        <v>343.5</v>
      </c>
    </row>
    <row r="6" spans="1:22">
      <c r="A6" t="str">
        <f t="shared" si="0"/>
        <v>109011</v>
      </c>
      <c r="B6" s="21" t="s">
        <v>15</v>
      </c>
      <c r="C6" s="61">
        <v>1615.25</v>
      </c>
      <c r="D6" s="61">
        <v>1567.5</v>
      </c>
      <c r="E6" s="62">
        <v>1.0304625199362041</v>
      </c>
      <c r="F6" s="106">
        <v>47.75</v>
      </c>
      <c r="G6" s="100">
        <v>1458.75</v>
      </c>
      <c r="H6" s="61">
        <v>1063</v>
      </c>
      <c r="I6" s="62">
        <v>1.3722953904045154</v>
      </c>
      <c r="J6" s="106">
        <v>395.75</v>
      </c>
      <c r="K6" s="100">
        <v>1122.5</v>
      </c>
      <c r="L6" s="61">
        <v>990</v>
      </c>
      <c r="M6" s="62">
        <v>1.1338383838383839</v>
      </c>
      <c r="N6" s="106">
        <v>132.5</v>
      </c>
      <c r="O6" s="100">
        <v>1385.6666666666667</v>
      </c>
      <c r="P6" s="61">
        <v>990</v>
      </c>
      <c r="Q6" s="62">
        <v>1.3996632996632996</v>
      </c>
      <c r="R6" s="106">
        <v>395.66666666666674</v>
      </c>
      <c r="S6" s="103">
        <f t="shared" si="1"/>
        <v>5582.166666666667</v>
      </c>
      <c r="T6" s="82">
        <f t="shared" si="2"/>
        <v>4610.5</v>
      </c>
      <c r="U6" s="83">
        <f t="shared" si="3"/>
        <v>1.2107508223981491</v>
      </c>
      <c r="V6" s="82">
        <f t="shared" si="4"/>
        <v>971.66666666666697</v>
      </c>
    </row>
    <row r="7" spans="1:22">
      <c r="A7" t="str">
        <f t="shared" si="0"/>
        <v>109012</v>
      </c>
      <c r="B7" s="21" t="s">
        <v>22</v>
      </c>
      <c r="C7" s="61">
        <v>1076.5</v>
      </c>
      <c r="D7" s="61">
        <v>1081</v>
      </c>
      <c r="E7" s="62">
        <v>0.99583718778908414</v>
      </c>
      <c r="F7" s="106">
        <v>-4.5</v>
      </c>
      <c r="G7" s="100">
        <v>884.5</v>
      </c>
      <c r="H7" s="61">
        <v>908.25</v>
      </c>
      <c r="I7" s="62">
        <v>0.97385081200110102</v>
      </c>
      <c r="J7" s="106">
        <v>-23.75</v>
      </c>
      <c r="K7" s="100">
        <v>990</v>
      </c>
      <c r="L7" s="61">
        <v>990</v>
      </c>
      <c r="M7" s="62">
        <v>1</v>
      </c>
      <c r="N7" s="106">
        <v>0</v>
      </c>
      <c r="O7" s="100">
        <v>429</v>
      </c>
      <c r="P7" s="61">
        <v>330</v>
      </c>
      <c r="Q7" s="62">
        <v>1.3</v>
      </c>
      <c r="R7" s="106">
        <v>99</v>
      </c>
      <c r="S7" s="103">
        <f t="shared" si="1"/>
        <v>3380</v>
      </c>
      <c r="T7" s="82">
        <f t="shared" si="2"/>
        <v>3309.25</v>
      </c>
      <c r="U7" s="83">
        <f t="shared" si="3"/>
        <v>1.021379466646521</v>
      </c>
      <c r="V7" s="82">
        <f t="shared" si="4"/>
        <v>70.75</v>
      </c>
    </row>
    <row r="8" spans="1:22">
      <c r="A8" t="str">
        <f t="shared" si="0"/>
        <v>127817</v>
      </c>
      <c r="B8" s="21" t="s">
        <v>23</v>
      </c>
      <c r="C8" s="61">
        <v>1700.95</v>
      </c>
      <c r="D8" s="61">
        <v>1430.45</v>
      </c>
      <c r="E8" s="62">
        <v>1.1891013317487504</v>
      </c>
      <c r="F8" s="106">
        <v>270.5</v>
      </c>
      <c r="G8" s="100">
        <v>600.5</v>
      </c>
      <c r="H8" s="61">
        <v>728.11666666666702</v>
      </c>
      <c r="I8" s="62">
        <v>0.82473046901824298</v>
      </c>
      <c r="J8" s="106">
        <v>-127.61666666666702</v>
      </c>
      <c r="K8" s="100">
        <v>1631</v>
      </c>
      <c r="L8" s="61">
        <v>1320</v>
      </c>
      <c r="M8" s="62">
        <v>1.2356060606060606</v>
      </c>
      <c r="N8" s="106">
        <v>311</v>
      </c>
      <c r="O8" s="100">
        <v>649.25</v>
      </c>
      <c r="P8" s="61">
        <v>660</v>
      </c>
      <c r="Q8" s="62">
        <v>0.98371212121212126</v>
      </c>
      <c r="R8" s="106">
        <v>-10.75</v>
      </c>
      <c r="S8" s="103">
        <f t="shared" si="1"/>
        <v>4581.7</v>
      </c>
      <c r="T8" s="82">
        <f t="shared" si="2"/>
        <v>4138.5666666666666</v>
      </c>
      <c r="U8" s="83">
        <f t="shared" si="3"/>
        <v>1.1070741077828878</v>
      </c>
      <c r="V8" s="82">
        <f t="shared" si="4"/>
        <v>443.13333333333321</v>
      </c>
    </row>
    <row r="9" spans="1:22">
      <c r="A9" t="str">
        <f t="shared" si="0"/>
        <v>109005</v>
      </c>
      <c r="B9" s="21" t="s">
        <v>16</v>
      </c>
      <c r="C9" s="61">
        <v>1226.6666666666667</v>
      </c>
      <c r="D9" s="61">
        <v>1091.4166666666667</v>
      </c>
      <c r="E9" s="62">
        <v>1.1239215087424601</v>
      </c>
      <c r="F9" s="106">
        <v>135.25</v>
      </c>
      <c r="G9" s="100">
        <v>1274</v>
      </c>
      <c r="H9" s="61">
        <v>1049.25</v>
      </c>
      <c r="I9" s="62">
        <v>1.214200619490112</v>
      </c>
      <c r="J9" s="106">
        <v>224.75</v>
      </c>
      <c r="K9" s="100">
        <v>704</v>
      </c>
      <c r="L9" s="61">
        <v>660</v>
      </c>
      <c r="M9" s="62">
        <v>1.0666666666666667</v>
      </c>
      <c r="N9" s="106">
        <v>44</v>
      </c>
      <c r="O9" s="100">
        <v>1319.75</v>
      </c>
      <c r="P9" s="61">
        <v>660</v>
      </c>
      <c r="Q9" s="62">
        <v>1.999621212121212</v>
      </c>
      <c r="R9" s="106">
        <v>659.75</v>
      </c>
      <c r="S9" s="103">
        <f t="shared" si="1"/>
        <v>4524.416666666667</v>
      </c>
      <c r="T9" s="82">
        <f t="shared" si="2"/>
        <v>3460.666666666667</v>
      </c>
      <c r="U9" s="83">
        <f t="shared" si="3"/>
        <v>1.3073829705259101</v>
      </c>
      <c r="V9" s="82">
        <f t="shared" si="4"/>
        <v>1063.75</v>
      </c>
    </row>
    <row r="10" spans="1:22">
      <c r="A10" t="str">
        <f t="shared" si="0"/>
        <v>127811</v>
      </c>
      <c r="B10" s="21" t="s">
        <v>14</v>
      </c>
      <c r="C10" s="61">
        <v>736.25</v>
      </c>
      <c r="D10" s="61">
        <v>722.5</v>
      </c>
      <c r="E10" s="62">
        <v>1.0190311418685121</v>
      </c>
      <c r="F10" s="106">
        <v>13.75</v>
      </c>
      <c r="G10" s="100">
        <v>1398</v>
      </c>
      <c r="H10" s="61">
        <v>1438.75</v>
      </c>
      <c r="I10" s="62">
        <v>0.97167680278019108</v>
      </c>
      <c r="J10" s="106">
        <v>-40.75</v>
      </c>
      <c r="K10" s="100">
        <v>660</v>
      </c>
      <c r="L10" s="61">
        <v>660</v>
      </c>
      <c r="M10" s="62">
        <v>1</v>
      </c>
      <c r="N10" s="106">
        <v>0</v>
      </c>
      <c r="O10" s="100">
        <v>924.5</v>
      </c>
      <c r="P10" s="61">
        <v>660</v>
      </c>
      <c r="Q10" s="62">
        <v>1.4007575757575759</v>
      </c>
      <c r="R10" s="106">
        <v>264.5</v>
      </c>
      <c r="S10" s="103">
        <f t="shared" si="1"/>
        <v>3718.75</v>
      </c>
      <c r="T10" s="82">
        <f t="shared" si="2"/>
        <v>3481.25</v>
      </c>
      <c r="U10" s="83">
        <f t="shared" si="3"/>
        <v>1.0682226211849193</v>
      </c>
      <c r="V10" s="82">
        <f t="shared" si="4"/>
        <v>237.5</v>
      </c>
    </row>
    <row r="11" spans="1:22">
      <c r="A11" t="str">
        <f t="shared" si="0"/>
        <v>127807</v>
      </c>
      <c r="B11" s="21" t="s">
        <v>21</v>
      </c>
      <c r="C11" s="61">
        <v>1315.75</v>
      </c>
      <c r="D11" s="61">
        <v>1334.5</v>
      </c>
      <c r="E11" s="62">
        <v>0.98594979393031101</v>
      </c>
      <c r="F11" s="106">
        <v>-18.75</v>
      </c>
      <c r="G11" s="100">
        <v>907</v>
      </c>
      <c r="H11" s="61">
        <v>1087.75</v>
      </c>
      <c r="I11" s="62">
        <v>0.83383130314870146</v>
      </c>
      <c r="J11" s="106">
        <v>-180.75</v>
      </c>
      <c r="K11" s="100">
        <v>990</v>
      </c>
      <c r="L11" s="61">
        <v>990</v>
      </c>
      <c r="M11" s="62">
        <v>1</v>
      </c>
      <c r="N11" s="106">
        <v>0</v>
      </c>
      <c r="O11" s="100">
        <v>671</v>
      </c>
      <c r="P11" s="61">
        <v>660</v>
      </c>
      <c r="Q11" s="62">
        <v>1.0166666666666666</v>
      </c>
      <c r="R11" s="106">
        <v>11</v>
      </c>
      <c r="S11" s="103">
        <f t="shared" si="1"/>
        <v>3883.75</v>
      </c>
      <c r="T11" s="82">
        <f t="shared" si="2"/>
        <v>4072.25</v>
      </c>
      <c r="U11" s="83">
        <f t="shared" si="3"/>
        <v>0.95371109337589788</v>
      </c>
      <c r="V11" s="82">
        <f t="shared" si="4"/>
        <v>-188.5</v>
      </c>
    </row>
    <row r="12" spans="1:22">
      <c r="A12" t="str">
        <f t="shared" si="0"/>
        <v>127050</v>
      </c>
      <c r="B12" s="21" t="s">
        <v>24</v>
      </c>
      <c r="C12" s="61">
        <v>1584.5</v>
      </c>
      <c r="D12" s="61">
        <v>1456.5</v>
      </c>
      <c r="E12" s="62">
        <v>1.0878819086852043</v>
      </c>
      <c r="F12" s="106">
        <v>128</v>
      </c>
      <c r="G12" s="100">
        <v>1670.25</v>
      </c>
      <c r="H12" s="61">
        <v>1826.75</v>
      </c>
      <c r="I12" s="62">
        <v>0.91432872587929381</v>
      </c>
      <c r="J12" s="106">
        <v>-156.5</v>
      </c>
      <c r="K12" s="100">
        <v>880</v>
      </c>
      <c r="L12" s="61">
        <v>660</v>
      </c>
      <c r="M12" s="62">
        <v>1.3333333333333333</v>
      </c>
      <c r="N12" s="106">
        <v>220</v>
      </c>
      <c r="O12" s="100">
        <v>1243</v>
      </c>
      <c r="P12" s="61">
        <v>990</v>
      </c>
      <c r="Q12" s="62">
        <v>1.2555555555555555</v>
      </c>
      <c r="R12" s="106">
        <v>253</v>
      </c>
      <c r="S12" s="103">
        <f t="shared" si="1"/>
        <v>5377.75</v>
      </c>
      <c r="T12" s="82">
        <f t="shared" si="2"/>
        <v>4933.25</v>
      </c>
      <c r="U12" s="83">
        <f t="shared" si="3"/>
        <v>1.0901028733593472</v>
      </c>
      <c r="V12" s="82">
        <f t="shared" si="4"/>
        <v>444.5</v>
      </c>
    </row>
    <row r="13" spans="1:22">
      <c r="A13" t="str">
        <f t="shared" si="0"/>
        <v>127051</v>
      </c>
      <c r="B13" s="21" t="s">
        <v>25</v>
      </c>
      <c r="C13" s="61">
        <v>1559</v>
      </c>
      <c r="D13" s="61">
        <v>1452.5</v>
      </c>
      <c r="E13" s="62">
        <v>1.0733218588640276</v>
      </c>
      <c r="F13" s="106">
        <v>106.5</v>
      </c>
      <c r="G13" s="100">
        <v>1451.25</v>
      </c>
      <c r="H13" s="61">
        <v>1636.5</v>
      </c>
      <c r="I13" s="62">
        <v>0.886801099908341</v>
      </c>
      <c r="J13" s="106">
        <v>-185.25</v>
      </c>
      <c r="K13" s="100">
        <v>770</v>
      </c>
      <c r="L13" s="61">
        <v>660</v>
      </c>
      <c r="M13" s="62">
        <v>1.1666666666666667</v>
      </c>
      <c r="N13" s="106">
        <v>110</v>
      </c>
      <c r="O13" s="100">
        <v>1254.0833333333333</v>
      </c>
      <c r="P13" s="61">
        <v>979</v>
      </c>
      <c r="Q13" s="62">
        <v>1.2809839972761321</v>
      </c>
      <c r="R13" s="106">
        <v>275.08333333333326</v>
      </c>
      <c r="S13" s="103">
        <f t="shared" si="1"/>
        <v>5034.333333333333</v>
      </c>
      <c r="T13" s="82">
        <f t="shared" si="2"/>
        <v>4728</v>
      </c>
      <c r="U13" s="83">
        <f t="shared" si="3"/>
        <v>1.0647913141567964</v>
      </c>
      <c r="V13" s="82">
        <f t="shared" si="4"/>
        <v>306.33333333333303</v>
      </c>
    </row>
    <row r="14" spans="1:22">
      <c r="A14" t="str">
        <f t="shared" si="0"/>
        <v>125906</v>
      </c>
      <c r="B14" s="21" t="s">
        <v>17</v>
      </c>
      <c r="C14" s="61">
        <v>1328.5</v>
      </c>
      <c r="D14" s="61">
        <v>1340.5</v>
      </c>
      <c r="E14" s="63">
        <v>0.99104811637448709</v>
      </c>
      <c r="F14" s="106">
        <v>-12</v>
      </c>
      <c r="G14" s="100">
        <v>1592.25</v>
      </c>
      <c r="H14" s="61">
        <v>1182.5</v>
      </c>
      <c r="I14" s="62">
        <v>1.3465116279069766</v>
      </c>
      <c r="J14" s="106">
        <v>409.75</v>
      </c>
      <c r="K14" s="100">
        <v>990.25</v>
      </c>
      <c r="L14" s="61">
        <v>990</v>
      </c>
      <c r="M14" s="62">
        <v>1.0002525252525252</v>
      </c>
      <c r="N14" s="106">
        <v>0.25</v>
      </c>
      <c r="O14" s="100">
        <v>1616.75</v>
      </c>
      <c r="P14" s="61">
        <v>990</v>
      </c>
      <c r="Q14" s="62">
        <v>1.6330808080808081</v>
      </c>
      <c r="R14" s="106">
        <v>626.75</v>
      </c>
      <c r="S14" s="103">
        <f t="shared" si="1"/>
        <v>5527.75</v>
      </c>
      <c r="T14" s="82">
        <f t="shared" si="2"/>
        <v>4503</v>
      </c>
      <c r="U14" s="83">
        <f t="shared" si="3"/>
        <v>1.2275705085498556</v>
      </c>
      <c r="V14" s="82">
        <f t="shared" si="4"/>
        <v>1024.75</v>
      </c>
    </row>
    <row r="15" spans="1:22" s="5" customFormat="1">
      <c r="A15"/>
      <c r="B15" s="64" t="s">
        <v>269</v>
      </c>
      <c r="C15" s="65">
        <v>19144.033333333333</v>
      </c>
      <c r="D15" s="65">
        <v>19033.366666666669</v>
      </c>
      <c r="E15" s="66">
        <v>1.0058143505878272</v>
      </c>
      <c r="F15" s="107">
        <v>110.66666666666424</v>
      </c>
      <c r="G15" s="101">
        <v>17033.75</v>
      </c>
      <c r="H15" s="65">
        <v>16251.616666666667</v>
      </c>
      <c r="I15" s="67">
        <v>1.0481264940821271</v>
      </c>
      <c r="J15" s="107">
        <v>782.13333333333321</v>
      </c>
      <c r="K15" s="101">
        <v>14859</v>
      </c>
      <c r="L15" s="65">
        <v>13860.5</v>
      </c>
      <c r="M15" s="66">
        <v>1.0720392482233685</v>
      </c>
      <c r="N15" s="107">
        <v>998.5</v>
      </c>
      <c r="O15" s="101">
        <v>14893.416666666668</v>
      </c>
      <c r="P15" s="65">
        <v>11528</v>
      </c>
      <c r="Q15" s="66">
        <v>1.2919341313902384</v>
      </c>
      <c r="R15" s="107">
        <v>3365.4166666666679</v>
      </c>
      <c r="S15" s="104">
        <f t="shared" si="1"/>
        <v>65930.200000000012</v>
      </c>
      <c r="T15" s="84">
        <f t="shared" si="2"/>
        <v>60673.483333333337</v>
      </c>
      <c r="U15" s="85">
        <f t="shared" si="3"/>
        <v>1.0866394407881095</v>
      </c>
      <c r="V15" s="84">
        <f t="shared" si="4"/>
        <v>5256.7166666666744</v>
      </c>
    </row>
    <row r="16" spans="1:22">
      <c r="A16" t="str">
        <f t="shared" si="0"/>
        <v>109007</v>
      </c>
      <c r="B16" s="21" t="s">
        <v>27</v>
      </c>
      <c r="C16" s="61">
        <v>1683.75</v>
      </c>
      <c r="D16" s="61">
        <v>1792.25</v>
      </c>
      <c r="E16" s="62">
        <v>0.93946157065141578</v>
      </c>
      <c r="F16" s="106">
        <v>-108.5</v>
      </c>
      <c r="G16" s="100">
        <v>323.08333333333331</v>
      </c>
      <c r="H16" s="61">
        <v>362.5</v>
      </c>
      <c r="I16" s="62">
        <v>0.89126436781609197</v>
      </c>
      <c r="J16" s="106">
        <v>-39.416666666666686</v>
      </c>
      <c r="K16" s="100">
        <v>1309</v>
      </c>
      <c r="L16" s="61">
        <v>1320</v>
      </c>
      <c r="M16" s="62">
        <v>0.9916666666666667</v>
      </c>
      <c r="N16" s="106">
        <v>-11</v>
      </c>
      <c r="O16" s="100">
        <v>308</v>
      </c>
      <c r="P16" s="61">
        <v>330</v>
      </c>
      <c r="Q16" s="62">
        <v>0.93333333333333335</v>
      </c>
      <c r="R16" s="106">
        <v>-22</v>
      </c>
      <c r="S16" s="103">
        <f t="shared" si="1"/>
        <v>3623.833333333333</v>
      </c>
      <c r="T16" s="82">
        <f t="shared" si="2"/>
        <v>3804.75</v>
      </c>
      <c r="U16" s="83">
        <f t="shared" si="3"/>
        <v>0.95244978864139118</v>
      </c>
      <c r="V16" s="82">
        <f t="shared" si="4"/>
        <v>-180.91666666666697</v>
      </c>
    </row>
    <row r="17" spans="1:22">
      <c r="A17" t="str">
        <f t="shared" si="0"/>
        <v>101141</v>
      </c>
      <c r="B17" s="21" t="s">
        <v>30</v>
      </c>
      <c r="C17" s="61">
        <v>5925.583333333333</v>
      </c>
      <c r="D17" s="61">
        <v>6163.583333333333</v>
      </c>
      <c r="E17" s="62">
        <v>0.96138609845463274</v>
      </c>
      <c r="F17" s="106">
        <v>-238</v>
      </c>
      <c r="G17" s="100">
        <v>149.5</v>
      </c>
      <c r="H17" s="61">
        <v>121</v>
      </c>
      <c r="I17" s="62">
        <v>1.2355371900826446</v>
      </c>
      <c r="J17" s="106">
        <v>28.5</v>
      </c>
      <c r="K17" s="100">
        <v>5849.5</v>
      </c>
      <c r="L17" s="61">
        <v>6141</v>
      </c>
      <c r="M17" s="62">
        <v>0.95253216088584924</v>
      </c>
      <c r="N17" s="106">
        <v>-291.5</v>
      </c>
      <c r="O17" s="100">
        <v>161</v>
      </c>
      <c r="P17" s="61">
        <v>92</v>
      </c>
      <c r="Q17" s="62">
        <v>1.75</v>
      </c>
      <c r="R17" s="106">
        <v>69</v>
      </c>
      <c r="S17" s="103">
        <f t="shared" si="1"/>
        <v>12085.583333333332</v>
      </c>
      <c r="T17" s="82">
        <f t="shared" si="2"/>
        <v>12517.583333333332</v>
      </c>
      <c r="U17" s="83">
        <f t="shared" si="3"/>
        <v>0.96548854611180268</v>
      </c>
      <c r="V17" s="82">
        <f t="shared" si="4"/>
        <v>-432</v>
      </c>
    </row>
    <row r="18" spans="1:22">
      <c r="A18" t="str">
        <f t="shared" si="0"/>
        <v>101951</v>
      </c>
      <c r="B18" s="21" t="s">
        <v>29</v>
      </c>
      <c r="C18" s="61">
        <v>1347.5833333333333</v>
      </c>
      <c r="D18" s="61">
        <v>1391.25</v>
      </c>
      <c r="E18" s="62">
        <v>0.96861335729260256</v>
      </c>
      <c r="F18" s="106">
        <v>-43.666666666666742</v>
      </c>
      <c r="G18" s="100">
        <v>1212.25</v>
      </c>
      <c r="H18" s="61">
        <v>1048.25</v>
      </c>
      <c r="I18" s="62">
        <v>1.1564512282375388</v>
      </c>
      <c r="J18" s="106">
        <v>164</v>
      </c>
      <c r="K18" s="100">
        <v>990</v>
      </c>
      <c r="L18" s="61">
        <v>990</v>
      </c>
      <c r="M18" s="62">
        <v>1</v>
      </c>
      <c r="N18" s="106">
        <v>0</v>
      </c>
      <c r="O18" s="100">
        <v>660</v>
      </c>
      <c r="P18" s="61">
        <v>330</v>
      </c>
      <c r="Q18" s="62">
        <v>2</v>
      </c>
      <c r="R18" s="106">
        <v>330</v>
      </c>
      <c r="S18" s="103">
        <f t="shared" si="1"/>
        <v>4209.833333333333</v>
      </c>
      <c r="T18" s="82">
        <f t="shared" si="2"/>
        <v>3759.5</v>
      </c>
      <c r="U18" s="83">
        <f t="shared" si="3"/>
        <v>1.1197854324599901</v>
      </c>
      <c r="V18" s="82">
        <f t="shared" si="4"/>
        <v>450.33333333333303</v>
      </c>
    </row>
    <row r="19" spans="1:22">
      <c r="A19" t="str">
        <f t="shared" si="0"/>
        <v>101952</v>
      </c>
      <c r="B19" s="21" t="s">
        <v>28</v>
      </c>
      <c r="C19" s="61">
        <v>1294.25</v>
      </c>
      <c r="D19" s="61">
        <v>1400</v>
      </c>
      <c r="E19" s="62">
        <v>0.92446428571428574</v>
      </c>
      <c r="F19" s="106">
        <v>-105.75</v>
      </c>
      <c r="G19" s="100">
        <v>1417.5833333333333</v>
      </c>
      <c r="H19" s="61">
        <v>1211.9166666666667</v>
      </c>
      <c r="I19" s="62">
        <v>1.1697036374888263</v>
      </c>
      <c r="J19" s="106">
        <v>205.66666666666652</v>
      </c>
      <c r="K19" s="100">
        <v>990</v>
      </c>
      <c r="L19" s="61">
        <v>990</v>
      </c>
      <c r="M19" s="62">
        <v>1</v>
      </c>
      <c r="N19" s="106">
        <v>0</v>
      </c>
      <c r="O19" s="100">
        <v>627.5</v>
      </c>
      <c r="P19" s="61">
        <v>330</v>
      </c>
      <c r="Q19" s="62">
        <v>1.9015151515151516</v>
      </c>
      <c r="R19" s="106">
        <v>297.5</v>
      </c>
      <c r="S19" s="103">
        <f t="shared" si="1"/>
        <v>4329.333333333333</v>
      </c>
      <c r="T19" s="82">
        <f t="shared" si="2"/>
        <v>3931.916666666667</v>
      </c>
      <c r="U19" s="83">
        <f t="shared" si="3"/>
        <v>1.1010745395587391</v>
      </c>
      <c r="V19" s="82">
        <f t="shared" si="4"/>
        <v>397.41666666666606</v>
      </c>
    </row>
    <row r="20" spans="1:22">
      <c r="A20" t="str">
        <f t="shared" si="0"/>
        <v>101953</v>
      </c>
      <c r="B20" s="21" t="s">
        <v>26</v>
      </c>
      <c r="C20" s="61">
        <v>1322</v>
      </c>
      <c r="D20" s="61">
        <v>1359.75</v>
      </c>
      <c r="E20" s="62">
        <v>0.97223754366611514</v>
      </c>
      <c r="F20" s="106">
        <v>-37.75</v>
      </c>
      <c r="G20" s="100">
        <v>1025</v>
      </c>
      <c r="H20" s="61">
        <v>1094</v>
      </c>
      <c r="I20" s="62">
        <v>0.93692870201096889</v>
      </c>
      <c r="J20" s="106">
        <v>-69</v>
      </c>
      <c r="K20" s="100">
        <v>989.5</v>
      </c>
      <c r="L20" s="61">
        <v>990</v>
      </c>
      <c r="M20" s="62">
        <v>0.99949494949494955</v>
      </c>
      <c r="N20" s="106">
        <v>-0.5</v>
      </c>
      <c r="O20" s="100">
        <v>550</v>
      </c>
      <c r="P20" s="61">
        <v>330</v>
      </c>
      <c r="Q20" s="62">
        <v>1.6666666666666667</v>
      </c>
      <c r="R20" s="106">
        <v>220</v>
      </c>
      <c r="S20" s="103">
        <f t="shared" si="1"/>
        <v>3886.5</v>
      </c>
      <c r="T20" s="82">
        <f t="shared" si="2"/>
        <v>3773.75</v>
      </c>
      <c r="U20" s="83">
        <f t="shared" si="3"/>
        <v>1.0298774428618749</v>
      </c>
      <c r="V20" s="82">
        <f t="shared" si="4"/>
        <v>112.75</v>
      </c>
    </row>
    <row r="21" spans="1:22">
      <c r="A21" t="str">
        <f t="shared" si="0"/>
        <v>104008</v>
      </c>
      <c r="B21" s="21" t="s">
        <v>31</v>
      </c>
      <c r="C21" s="61">
        <v>2293.6666666666665</v>
      </c>
      <c r="D21" s="61">
        <v>2431.25</v>
      </c>
      <c r="E21" s="62">
        <v>0.94341045415595548</v>
      </c>
      <c r="F21" s="106">
        <v>-137.58333333333348</v>
      </c>
      <c r="G21" s="100">
        <v>985.75</v>
      </c>
      <c r="H21" s="61">
        <v>1063.3333333333333</v>
      </c>
      <c r="I21" s="62">
        <v>0.92703761755485892</v>
      </c>
      <c r="J21" s="106">
        <v>-77.583333333333258</v>
      </c>
      <c r="K21" s="100">
        <v>1983.25</v>
      </c>
      <c r="L21" s="61">
        <v>1980</v>
      </c>
      <c r="M21" s="62">
        <v>1.0016414141414141</v>
      </c>
      <c r="N21" s="106">
        <v>3.25</v>
      </c>
      <c r="O21" s="100">
        <v>627</v>
      </c>
      <c r="P21" s="61">
        <v>660</v>
      </c>
      <c r="Q21" s="62">
        <v>0.95</v>
      </c>
      <c r="R21" s="106">
        <v>-33</v>
      </c>
      <c r="S21" s="103">
        <f t="shared" si="1"/>
        <v>5889.6666666666661</v>
      </c>
      <c r="T21" s="82">
        <f t="shared" si="2"/>
        <v>6134.583333333333</v>
      </c>
      <c r="U21" s="83">
        <f t="shared" si="3"/>
        <v>0.96007607145282881</v>
      </c>
      <c r="V21" s="82">
        <f t="shared" si="4"/>
        <v>-244.91666666666697</v>
      </c>
    </row>
    <row r="22" spans="1:22">
      <c r="A22" t="str">
        <f t="shared" si="0"/>
        <v>104009</v>
      </c>
      <c r="B22" s="21" t="s">
        <v>32</v>
      </c>
      <c r="C22" s="61">
        <v>2367.3333333333335</v>
      </c>
      <c r="D22" s="61">
        <v>2519.5833333333335</v>
      </c>
      <c r="E22" s="63">
        <v>0.93957334215313382</v>
      </c>
      <c r="F22" s="106">
        <v>-152.25</v>
      </c>
      <c r="G22" s="100">
        <v>718.5</v>
      </c>
      <c r="H22" s="61">
        <v>725.58333333333269</v>
      </c>
      <c r="I22" s="62">
        <v>0.9902377397496277</v>
      </c>
      <c r="J22" s="106">
        <v>-7.0833333333326891</v>
      </c>
      <c r="K22" s="100">
        <v>1634.5</v>
      </c>
      <c r="L22" s="61">
        <v>1650</v>
      </c>
      <c r="M22" s="62">
        <v>0.9906060606060606</v>
      </c>
      <c r="N22" s="106">
        <v>-15.5</v>
      </c>
      <c r="O22" s="100">
        <v>727</v>
      </c>
      <c r="P22" s="61">
        <v>660</v>
      </c>
      <c r="Q22" s="62">
        <v>1.1015151515151516</v>
      </c>
      <c r="R22" s="106">
        <v>67</v>
      </c>
      <c r="S22" s="103">
        <f t="shared" si="1"/>
        <v>5447.3333333333339</v>
      </c>
      <c r="T22" s="82">
        <f t="shared" si="2"/>
        <v>5555.1666666666661</v>
      </c>
      <c r="U22" s="83">
        <f t="shared" si="3"/>
        <v>0.98058864120488454</v>
      </c>
      <c r="V22" s="82">
        <f t="shared" si="4"/>
        <v>-107.83333333333212</v>
      </c>
    </row>
    <row r="23" spans="1:22" s="5" customFormat="1">
      <c r="A23"/>
      <c r="B23" s="64" t="s">
        <v>270</v>
      </c>
      <c r="C23" s="65">
        <v>16234.166666666666</v>
      </c>
      <c r="D23" s="65">
        <v>17057.666666666664</v>
      </c>
      <c r="E23" s="66">
        <v>0.95172258808355981</v>
      </c>
      <c r="F23" s="107">
        <v>-823.49999999999818</v>
      </c>
      <c r="G23" s="101">
        <v>5831.6666666666661</v>
      </c>
      <c r="H23" s="65">
        <v>5626.583333333333</v>
      </c>
      <c r="I23" s="67">
        <v>1.0364489995408699</v>
      </c>
      <c r="J23" s="107">
        <v>205.08333333333303</v>
      </c>
      <c r="K23" s="101">
        <v>13745.75</v>
      </c>
      <c r="L23" s="65">
        <v>14061</v>
      </c>
      <c r="M23" s="66">
        <v>0.97757983073750088</v>
      </c>
      <c r="N23" s="107">
        <v>-315.25</v>
      </c>
      <c r="O23" s="101">
        <v>3660.5</v>
      </c>
      <c r="P23" s="65">
        <v>2732</v>
      </c>
      <c r="Q23" s="66">
        <v>1.3398609077598829</v>
      </c>
      <c r="R23" s="107">
        <v>928.5</v>
      </c>
      <c r="S23" s="104">
        <f t="shared" si="1"/>
        <v>39472.083333333328</v>
      </c>
      <c r="T23" s="84">
        <f t="shared" si="2"/>
        <v>39477.25</v>
      </c>
      <c r="U23" s="85">
        <f t="shared" si="3"/>
        <v>0.99986912293367269</v>
      </c>
      <c r="V23" s="84">
        <f t="shared" si="4"/>
        <v>-5.1666666666715173</v>
      </c>
    </row>
    <row r="24" spans="1:22">
      <c r="A24" t="str">
        <f t="shared" si="0"/>
        <v>101107</v>
      </c>
      <c r="B24" s="21" t="s">
        <v>40</v>
      </c>
      <c r="C24" s="61">
        <v>6820</v>
      </c>
      <c r="D24" s="61">
        <v>6573.75</v>
      </c>
      <c r="E24" s="62">
        <v>1.037459593078532</v>
      </c>
      <c r="F24" s="106">
        <v>246.25</v>
      </c>
      <c r="G24" s="100">
        <v>40.5</v>
      </c>
      <c r="H24" s="61">
        <v>0</v>
      </c>
      <c r="I24" s="62">
        <v>1</v>
      </c>
      <c r="J24" s="106">
        <v>40.5</v>
      </c>
      <c r="K24" s="100">
        <v>6722.0166666666664</v>
      </c>
      <c r="L24" s="61">
        <v>6555</v>
      </c>
      <c r="M24" s="62">
        <v>1.0254792779049071</v>
      </c>
      <c r="N24" s="106">
        <v>167.01666666666642</v>
      </c>
      <c r="O24" s="100">
        <v>69</v>
      </c>
      <c r="P24" s="61">
        <v>0</v>
      </c>
      <c r="Q24" s="62">
        <v>1</v>
      </c>
      <c r="R24" s="106">
        <v>69</v>
      </c>
      <c r="S24" s="103">
        <f t="shared" si="1"/>
        <v>13651.516666666666</v>
      </c>
      <c r="T24" s="82">
        <f t="shared" si="2"/>
        <v>13128.75</v>
      </c>
      <c r="U24" s="83">
        <f t="shared" si="3"/>
        <v>1.0398184645656796</v>
      </c>
      <c r="V24" s="82">
        <f t="shared" si="4"/>
        <v>522.76666666666642</v>
      </c>
    </row>
    <row r="25" spans="1:22">
      <c r="A25" t="str">
        <f t="shared" si="0"/>
        <v>101179</v>
      </c>
      <c r="B25" s="21" t="s">
        <v>44</v>
      </c>
      <c r="C25" s="61">
        <v>1037.75</v>
      </c>
      <c r="D25" s="61">
        <v>1036</v>
      </c>
      <c r="E25" s="62">
        <v>1.0016891891891893</v>
      </c>
      <c r="F25" s="106">
        <v>1.75</v>
      </c>
      <c r="G25" s="100">
        <v>1133.75</v>
      </c>
      <c r="H25" s="61">
        <v>1160.25</v>
      </c>
      <c r="I25" s="62">
        <v>0.9771600948071536</v>
      </c>
      <c r="J25" s="106">
        <v>-26.5</v>
      </c>
      <c r="K25" s="100">
        <v>690</v>
      </c>
      <c r="L25" s="61">
        <v>690</v>
      </c>
      <c r="M25" s="62">
        <v>1</v>
      </c>
      <c r="N25" s="106">
        <v>0</v>
      </c>
      <c r="O25" s="100">
        <v>1241.5</v>
      </c>
      <c r="P25" s="61">
        <v>1035</v>
      </c>
      <c r="Q25" s="62">
        <v>1.1995169082125603</v>
      </c>
      <c r="R25" s="106">
        <v>206.5</v>
      </c>
      <c r="S25" s="103">
        <f t="shared" si="1"/>
        <v>4103</v>
      </c>
      <c r="T25" s="82">
        <f t="shared" si="2"/>
        <v>3921.25</v>
      </c>
      <c r="U25" s="83">
        <f t="shared" si="3"/>
        <v>1.0463500159387951</v>
      </c>
      <c r="V25" s="82">
        <f t="shared" si="4"/>
        <v>181.75</v>
      </c>
    </row>
    <row r="26" spans="1:22">
      <c r="A26" t="str">
        <f t="shared" si="0"/>
        <v>101192</v>
      </c>
      <c r="B26" s="21" t="s">
        <v>42</v>
      </c>
      <c r="C26" s="61">
        <v>1354.5</v>
      </c>
      <c r="D26" s="61">
        <v>1378.5</v>
      </c>
      <c r="E26" s="62">
        <v>0.98258977149075077</v>
      </c>
      <c r="F26" s="106">
        <v>-24</v>
      </c>
      <c r="G26" s="100">
        <v>1406.25</v>
      </c>
      <c r="H26" s="61">
        <v>1211</v>
      </c>
      <c r="I26" s="62">
        <v>1.1612303881090009</v>
      </c>
      <c r="J26" s="106">
        <v>195.25</v>
      </c>
      <c r="K26" s="100">
        <v>1033.2666666666667</v>
      </c>
      <c r="L26" s="61">
        <v>1030.0166666666701</v>
      </c>
      <c r="M26" s="62">
        <v>1.0031552887493698</v>
      </c>
      <c r="N26" s="106">
        <v>3.2499999999965894</v>
      </c>
      <c r="O26" s="100">
        <v>1148.3333333333333</v>
      </c>
      <c r="P26" s="61">
        <v>678.5</v>
      </c>
      <c r="Q26" s="62">
        <v>1.6924588553181037</v>
      </c>
      <c r="R26" s="106">
        <v>469.83333333333326</v>
      </c>
      <c r="S26" s="103">
        <f t="shared" si="1"/>
        <v>4942.3500000000004</v>
      </c>
      <c r="T26" s="82">
        <f t="shared" si="2"/>
        <v>4298.0166666666701</v>
      </c>
      <c r="U26" s="83">
        <f t="shared" si="3"/>
        <v>1.1499141076698158</v>
      </c>
      <c r="V26" s="82">
        <f t="shared" si="4"/>
        <v>644.3333333333303</v>
      </c>
    </row>
    <row r="27" spans="1:22">
      <c r="A27" t="str">
        <f t="shared" si="0"/>
        <v>101193</v>
      </c>
      <c r="B27" s="21" t="s">
        <v>43</v>
      </c>
      <c r="C27" s="61">
        <v>1914</v>
      </c>
      <c r="D27" s="61">
        <v>1984</v>
      </c>
      <c r="E27" s="62">
        <v>0.96471774193548387</v>
      </c>
      <c r="F27" s="106">
        <v>-70</v>
      </c>
      <c r="G27" s="100">
        <v>1040.8666666666666</v>
      </c>
      <c r="H27" s="61">
        <v>1037</v>
      </c>
      <c r="I27" s="62">
        <v>1.0037287045965928</v>
      </c>
      <c r="J27" s="106">
        <v>3.8666666666665606</v>
      </c>
      <c r="K27" s="100">
        <v>1693.8333333333333</v>
      </c>
      <c r="L27" s="61">
        <v>1725</v>
      </c>
      <c r="M27" s="62">
        <v>0.9819323671497584</v>
      </c>
      <c r="N27" s="106">
        <v>-31.166666666666742</v>
      </c>
      <c r="O27" s="100">
        <v>782</v>
      </c>
      <c r="P27" s="61">
        <v>690</v>
      </c>
      <c r="Q27" s="62">
        <v>1.1333333333333333</v>
      </c>
      <c r="R27" s="106">
        <v>92</v>
      </c>
      <c r="S27" s="103">
        <f t="shared" si="1"/>
        <v>5430.7</v>
      </c>
      <c r="T27" s="82">
        <f t="shared" si="2"/>
        <v>5436</v>
      </c>
      <c r="U27" s="83">
        <f t="shared" si="3"/>
        <v>0.99902501839587932</v>
      </c>
      <c r="V27" s="82">
        <f t="shared" si="4"/>
        <v>-5.3000000000001819</v>
      </c>
    </row>
    <row r="28" spans="1:22">
      <c r="A28" t="str">
        <f t="shared" si="0"/>
        <v>101189</v>
      </c>
      <c r="B28" s="21" t="s">
        <v>39</v>
      </c>
      <c r="C28" s="61">
        <v>1994.25</v>
      </c>
      <c r="D28" s="61">
        <v>2194</v>
      </c>
      <c r="E28" s="62">
        <v>0.90895624430264355</v>
      </c>
      <c r="F28" s="106">
        <v>-199.75</v>
      </c>
      <c r="G28" s="100">
        <v>1445.5</v>
      </c>
      <c r="H28" s="61">
        <v>1225.5</v>
      </c>
      <c r="I28" s="62">
        <v>1.1795185638514891</v>
      </c>
      <c r="J28" s="106">
        <v>220</v>
      </c>
      <c r="K28" s="100">
        <v>1716.9666666666667</v>
      </c>
      <c r="L28" s="61">
        <v>1725</v>
      </c>
      <c r="M28" s="62">
        <v>0.99534299516908209</v>
      </c>
      <c r="N28" s="106">
        <v>-8.033333333333303</v>
      </c>
      <c r="O28" s="100">
        <v>1577.75</v>
      </c>
      <c r="P28" s="61">
        <v>1345.5</v>
      </c>
      <c r="Q28" s="62">
        <v>1.1726124117428465</v>
      </c>
      <c r="R28" s="106">
        <v>232.25</v>
      </c>
      <c r="S28" s="103">
        <f t="shared" si="1"/>
        <v>6734.4666666666672</v>
      </c>
      <c r="T28" s="82">
        <f t="shared" si="2"/>
        <v>6490</v>
      </c>
      <c r="U28" s="83">
        <f t="shared" si="3"/>
        <v>1.037668207498716</v>
      </c>
      <c r="V28" s="82">
        <f t="shared" si="4"/>
        <v>244.46666666666715</v>
      </c>
    </row>
    <row r="29" spans="1:22">
      <c r="A29" t="str">
        <f t="shared" si="0"/>
        <v>101190</v>
      </c>
      <c r="B29" s="21" t="s">
        <v>41</v>
      </c>
      <c r="C29" s="61">
        <v>2008</v>
      </c>
      <c r="D29" s="61">
        <v>2068</v>
      </c>
      <c r="E29" s="62">
        <v>0.97098646034816249</v>
      </c>
      <c r="F29" s="106">
        <v>-60</v>
      </c>
      <c r="G29" s="100">
        <v>1733.75</v>
      </c>
      <c r="H29" s="61">
        <v>1354.5</v>
      </c>
      <c r="I29" s="62">
        <v>1.2799926172019196</v>
      </c>
      <c r="J29" s="106">
        <v>379.25</v>
      </c>
      <c r="K29" s="100">
        <v>1724.25</v>
      </c>
      <c r="L29" s="61">
        <v>1725</v>
      </c>
      <c r="M29" s="62">
        <v>0.99956521739130433</v>
      </c>
      <c r="N29" s="106">
        <v>-0.75</v>
      </c>
      <c r="O29" s="100">
        <v>1894.1666666666667</v>
      </c>
      <c r="P29" s="61">
        <v>1380</v>
      </c>
      <c r="Q29" s="62">
        <v>1.3725845410628019</v>
      </c>
      <c r="R29" s="106">
        <v>514.16666666666674</v>
      </c>
      <c r="S29" s="103">
        <f t="shared" si="1"/>
        <v>7360.166666666667</v>
      </c>
      <c r="T29" s="82">
        <f t="shared" si="2"/>
        <v>6527.5</v>
      </c>
      <c r="U29" s="83">
        <f t="shared" si="3"/>
        <v>1.1275628750159581</v>
      </c>
      <c r="V29" s="82">
        <f t="shared" si="4"/>
        <v>832.66666666666697</v>
      </c>
    </row>
    <row r="30" spans="1:22">
      <c r="A30" t="str">
        <f t="shared" si="0"/>
        <v>103101</v>
      </c>
      <c r="B30" s="21" t="s">
        <v>232</v>
      </c>
      <c r="C30" s="61">
        <v>1305.75</v>
      </c>
      <c r="D30" s="61">
        <v>1658.25</v>
      </c>
      <c r="E30" s="62">
        <v>0.78742650384441426</v>
      </c>
      <c r="F30" s="106">
        <v>-352.5</v>
      </c>
      <c r="G30" s="100">
        <v>915</v>
      </c>
      <c r="H30" s="61">
        <v>1170</v>
      </c>
      <c r="I30" s="62">
        <v>0.78205128205128205</v>
      </c>
      <c r="J30" s="106">
        <v>-255</v>
      </c>
      <c r="K30" s="100">
        <v>660</v>
      </c>
      <c r="L30" s="61">
        <v>649</v>
      </c>
      <c r="M30" s="62">
        <v>1.0169491525423728</v>
      </c>
      <c r="N30" s="106">
        <v>11</v>
      </c>
      <c r="O30" s="100">
        <v>11</v>
      </c>
      <c r="P30" s="61">
        <v>0</v>
      </c>
      <c r="Q30" s="62">
        <v>1</v>
      </c>
      <c r="R30" s="106">
        <v>11</v>
      </c>
      <c r="S30" s="103">
        <f t="shared" si="1"/>
        <v>2891.75</v>
      </c>
      <c r="T30" s="82">
        <f t="shared" si="2"/>
        <v>3477.25</v>
      </c>
      <c r="U30" s="83">
        <f t="shared" si="3"/>
        <v>0.83161981450859157</v>
      </c>
      <c r="V30" s="82">
        <f t="shared" si="4"/>
        <v>-585.5</v>
      </c>
    </row>
    <row r="31" spans="1:22" s="5" customFormat="1">
      <c r="A31"/>
      <c r="B31" s="64" t="s">
        <v>52</v>
      </c>
      <c r="C31" s="65">
        <v>16434.25</v>
      </c>
      <c r="D31" s="65">
        <v>16892.5</v>
      </c>
      <c r="E31" s="66">
        <v>0.97287257658724291</v>
      </c>
      <c r="F31" s="107">
        <v>-458.25</v>
      </c>
      <c r="G31" s="101">
        <v>7715.6166666666668</v>
      </c>
      <c r="H31" s="65">
        <v>7158.25</v>
      </c>
      <c r="I31" s="67">
        <v>1.0778635374102143</v>
      </c>
      <c r="J31" s="107">
        <v>557.36666666666679</v>
      </c>
      <c r="K31" s="101">
        <v>14240.333333333334</v>
      </c>
      <c r="L31" s="65">
        <v>14099.01666666667</v>
      </c>
      <c r="M31" s="66">
        <v>1.0100231576433816</v>
      </c>
      <c r="N31" s="107">
        <v>141.31666666666388</v>
      </c>
      <c r="O31" s="101">
        <v>6723.75</v>
      </c>
      <c r="P31" s="65">
        <v>5129</v>
      </c>
      <c r="Q31" s="66">
        <v>1.3109280561512966</v>
      </c>
      <c r="R31" s="107">
        <v>1594.75</v>
      </c>
      <c r="S31" s="104">
        <f t="shared" si="1"/>
        <v>45113.950000000004</v>
      </c>
      <c r="T31" s="84">
        <f t="shared" si="2"/>
        <v>43278.76666666667</v>
      </c>
      <c r="U31" s="85">
        <f t="shared" si="3"/>
        <v>1.0424037807608504</v>
      </c>
      <c r="V31" s="84">
        <f t="shared" si="4"/>
        <v>1835.1833333333343</v>
      </c>
    </row>
    <row r="32" spans="1:22">
      <c r="A32" t="str">
        <f t="shared" si="0"/>
        <v>102043</v>
      </c>
      <c r="B32" s="21" t="s">
        <v>235</v>
      </c>
      <c r="C32" s="61">
        <v>5064.5</v>
      </c>
      <c r="D32" s="61">
        <v>5930.5</v>
      </c>
      <c r="E32" s="63">
        <v>0.85397521288255629</v>
      </c>
      <c r="F32" s="106">
        <v>-866</v>
      </c>
      <c r="G32" s="100">
        <v>357</v>
      </c>
      <c r="H32" s="61">
        <v>704.5</v>
      </c>
      <c r="I32" s="62">
        <v>0.50674237047551451</v>
      </c>
      <c r="J32" s="106">
        <v>-347.5</v>
      </c>
      <c r="K32" s="100">
        <v>4999.5</v>
      </c>
      <c r="L32" s="61">
        <v>5865</v>
      </c>
      <c r="M32" s="63">
        <v>0.85242966751918159</v>
      </c>
      <c r="N32" s="106">
        <v>-865.5</v>
      </c>
      <c r="O32" s="100">
        <v>264.5</v>
      </c>
      <c r="P32" s="61">
        <v>690</v>
      </c>
      <c r="Q32" s="62">
        <v>0.38333333333333336</v>
      </c>
      <c r="R32" s="106">
        <v>-425.5</v>
      </c>
      <c r="S32" s="103">
        <f t="shared" si="1"/>
        <v>10685.5</v>
      </c>
      <c r="T32" s="82">
        <f t="shared" si="2"/>
        <v>13190</v>
      </c>
      <c r="U32" s="83">
        <f t="shared" si="3"/>
        <v>0.8101213040181956</v>
      </c>
      <c r="V32" s="82">
        <f t="shared" si="4"/>
        <v>-2504.5</v>
      </c>
    </row>
    <row r="33" spans="1:22">
      <c r="A33" t="str">
        <f t="shared" si="0"/>
        <v>102240</v>
      </c>
      <c r="B33" s="21" t="s">
        <v>242</v>
      </c>
      <c r="C33" s="61">
        <v>997.25</v>
      </c>
      <c r="D33" s="61">
        <v>1038</v>
      </c>
      <c r="E33" s="63">
        <v>0.96074181117533719</v>
      </c>
      <c r="F33" s="106">
        <v>-40.75</v>
      </c>
      <c r="G33" s="100">
        <v>105.25</v>
      </c>
      <c r="H33" s="61">
        <v>-5.25</v>
      </c>
      <c r="I33" s="62" t="s">
        <v>234</v>
      </c>
      <c r="J33" s="106">
        <v>110.5</v>
      </c>
      <c r="K33" s="100">
        <v>1023.5</v>
      </c>
      <c r="L33" s="61">
        <v>1035</v>
      </c>
      <c r="M33" s="63">
        <v>0.98888888888888893</v>
      </c>
      <c r="N33" s="106">
        <v>-11.5</v>
      </c>
      <c r="O33" s="100">
        <v>129.16666666666666</v>
      </c>
      <c r="P33" s="61">
        <v>0</v>
      </c>
      <c r="Q33" s="62">
        <v>1</v>
      </c>
      <c r="R33" s="106">
        <v>129.16666666666666</v>
      </c>
      <c r="S33" s="103">
        <f t="shared" si="1"/>
        <v>2255.166666666667</v>
      </c>
      <c r="T33" s="82">
        <f t="shared" si="2"/>
        <v>2067.75</v>
      </c>
      <c r="U33" s="83">
        <f t="shared" si="3"/>
        <v>1.0906379720307904</v>
      </c>
      <c r="V33" s="82">
        <f t="shared" si="4"/>
        <v>187.41666666666697</v>
      </c>
    </row>
    <row r="34" spans="1:22">
      <c r="A34" t="str">
        <f t="shared" si="0"/>
        <v>102266</v>
      </c>
      <c r="B34" s="21" t="s">
        <v>243</v>
      </c>
      <c r="C34" s="61">
        <v>2035.5</v>
      </c>
      <c r="D34" s="61">
        <v>2053</v>
      </c>
      <c r="E34" s="63">
        <v>0.9914758889430102</v>
      </c>
      <c r="F34" s="106">
        <v>-17.5</v>
      </c>
      <c r="G34" s="100">
        <v>778.75</v>
      </c>
      <c r="H34" s="61">
        <v>690</v>
      </c>
      <c r="I34" s="62">
        <v>1.1286231884057971</v>
      </c>
      <c r="J34" s="106">
        <v>88.75</v>
      </c>
      <c r="K34" s="100">
        <v>1914.5</v>
      </c>
      <c r="L34" s="61">
        <v>2070</v>
      </c>
      <c r="M34" s="63">
        <v>0.92487922705314007</v>
      </c>
      <c r="N34" s="106">
        <v>-155.5</v>
      </c>
      <c r="O34" s="100">
        <v>683.5</v>
      </c>
      <c r="P34" s="61">
        <v>690</v>
      </c>
      <c r="Q34" s="62">
        <v>0.99057971014492752</v>
      </c>
      <c r="R34" s="106">
        <v>-6.5</v>
      </c>
      <c r="S34" s="103">
        <f t="shared" si="1"/>
        <v>5412.25</v>
      </c>
      <c r="T34" s="82">
        <f t="shared" si="2"/>
        <v>5503</v>
      </c>
      <c r="U34" s="83">
        <f t="shared" si="3"/>
        <v>0.98350899509358536</v>
      </c>
      <c r="V34" s="82">
        <f t="shared" si="4"/>
        <v>-90.75</v>
      </c>
    </row>
    <row r="35" spans="1:22">
      <c r="A35" t="str">
        <f t="shared" si="0"/>
        <v>102251</v>
      </c>
      <c r="B35" s="21" t="s">
        <v>236</v>
      </c>
      <c r="C35" s="61">
        <v>3555.25</v>
      </c>
      <c r="D35" s="61">
        <v>3448</v>
      </c>
      <c r="E35" s="63">
        <v>1.0311049883990719</v>
      </c>
      <c r="F35" s="106">
        <v>107.25</v>
      </c>
      <c r="G35" s="100">
        <v>510.91666666666669</v>
      </c>
      <c r="H35" s="61">
        <v>336.41666666666669</v>
      </c>
      <c r="I35" s="62">
        <v>1.518702006440426</v>
      </c>
      <c r="J35" s="106">
        <v>174.5</v>
      </c>
      <c r="K35" s="100">
        <v>3506</v>
      </c>
      <c r="L35" s="61">
        <v>3675</v>
      </c>
      <c r="M35" s="63">
        <v>0.95401360544217684</v>
      </c>
      <c r="N35" s="106">
        <v>-169</v>
      </c>
      <c r="O35" s="100">
        <v>464</v>
      </c>
      <c r="P35" s="61">
        <v>333.5</v>
      </c>
      <c r="Q35" s="62">
        <v>1.3913043478260869</v>
      </c>
      <c r="R35" s="106">
        <v>130.5</v>
      </c>
      <c r="S35" s="103">
        <f t="shared" si="1"/>
        <v>8036.166666666667</v>
      </c>
      <c r="T35" s="82">
        <f t="shared" si="2"/>
        <v>7792.916666666667</v>
      </c>
      <c r="U35" s="83">
        <f t="shared" si="3"/>
        <v>1.0312142437042187</v>
      </c>
      <c r="V35" s="82">
        <f t="shared" si="4"/>
        <v>243.25</v>
      </c>
    </row>
    <row r="36" spans="1:22">
      <c r="A36" t="str">
        <f t="shared" si="0"/>
        <v>102262</v>
      </c>
      <c r="B36" s="21" t="s">
        <v>239</v>
      </c>
      <c r="C36" s="61">
        <v>1608.75</v>
      </c>
      <c r="D36" s="61">
        <v>1728.5</v>
      </c>
      <c r="E36" s="62">
        <v>0.93072027769742549</v>
      </c>
      <c r="F36" s="106">
        <v>-119.75</v>
      </c>
      <c r="G36" s="100">
        <v>368</v>
      </c>
      <c r="H36" s="61">
        <v>345</v>
      </c>
      <c r="I36" s="62">
        <v>1.0666666666666667</v>
      </c>
      <c r="J36" s="106">
        <v>23</v>
      </c>
      <c r="K36" s="100">
        <v>1499.5</v>
      </c>
      <c r="L36" s="61">
        <v>1725</v>
      </c>
      <c r="M36" s="63">
        <v>0.86927536231884062</v>
      </c>
      <c r="N36" s="106">
        <v>-225.5</v>
      </c>
      <c r="O36" s="100">
        <v>345</v>
      </c>
      <c r="P36" s="61">
        <v>345</v>
      </c>
      <c r="Q36" s="62">
        <v>1</v>
      </c>
      <c r="R36" s="106">
        <v>0</v>
      </c>
      <c r="S36" s="103">
        <f t="shared" si="1"/>
        <v>3821.25</v>
      </c>
      <c r="T36" s="82">
        <f t="shared" si="2"/>
        <v>4143.5</v>
      </c>
      <c r="U36" s="83">
        <f t="shared" si="3"/>
        <v>0.92222758537468319</v>
      </c>
      <c r="V36" s="82">
        <f t="shared" si="4"/>
        <v>-322.25</v>
      </c>
    </row>
    <row r="37" spans="1:22">
      <c r="A37" t="str">
        <f t="shared" si="0"/>
        <v>102033</v>
      </c>
      <c r="B37" s="21" t="s">
        <v>238</v>
      </c>
      <c r="C37" s="61">
        <v>1898</v>
      </c>
      <c r="D37" s="61">
        <v>2086.25</v>
      </c>
      <c r="E37" s="62">
        <v>0.90976632714200123</v>
      </c>
      <c r="F37" s="106">
        <v>-188.25</v>
      </c>
      <c r="G37" s="100">
        <v>308.75</v>
      </c>
      <c r="H37" s="61">
        <v>351</v>
      </c>
      <c r="I37" s="62">
        <v>0.87962962962962965</v>
      </c>
      <c r="J37" s="106">
        <v>-42.25</v>
      </c>
      <c r="K37" s="100">
        <v>1483.5</v>
      </c>
      <c r="L37" s="61">
        <v>1725</v>
      </c>
      <c r="M37" s="62">
        <v>0.86</v>
      </c>
      <c r="N37" s="106">
        <v>-241.5</v>
      </c>
      <c r="O37" s="100">
        <v>324.25</v>
      </c>
      <c r="P37" s="61">
        <v>345</v>
      </c>
      <c r="Q37" s="62">
        <v>0.93985507246376809</v>
      </c>
      <c r="R37" s="106">
        <v>-20.75</v>
      </c>
      <c r="S37" s="103">
        <f t="shared" si="1"/>
        <v>4014.5</v>
      </c>
      <c r="T37" s="82">
        <f t="shared" si="2"/>
        <v>4507.25</v>
      </c>
      <c r="U37" s="83">
        <f t="shared" si="3"/>
        <v>0.89067613289699932</v>
      </c>
      <c r="V37" s="82">
        <f t="shared" si="4"/>
        <v>-492.75</v>
      </c>
    </row>
    <row r="38" spans="1:22">
      <c r="A38" t="str">
        <f t="shared" si="0"/>
        <v>102041</v>
      </c>
      <c r="B38" s="21" t="s">
        <v>237</v>
      </c>
      <c r="C38" s="61">
        <v>2313.25</v>
      </c>
      <c r="D38" s="61">
        <v>2307.75</v>
      </c>
      <c r="E38" s="62">
        <v>1.0023832737514895</v>
      </c>
      <c r="F38" s="106">
        <v>5.5</v>
      </c>
      <c r="G38" s="100">
        <v>395.5</v>
      </c>
      <c r="H38" s="61">
        <v>341.5</v>
      </c>
      <c r="I38" s="62">
        <v>1.158125915080527</v>
      </c>
      <c r="J38" s="106">
        <v>54</v>
      </c>
      <c r="K38" s="100">
        <v>1704</v>
      </c>
      <c r="L38" s="61">
        <v>1610</v>
      </c>
      <c r="M38" s="62">
        <v>1.0583850931677019</v>
      </c>
      <c r="N38" s="106">
        <v>94</v>
      </c>
      <c r="O38" s="100">
        <v>390.51666666666665</v>
      </c>
      <c r="P38" s="61">
        <v>322</v>
      </c>
      <c r="Q38" s="62">
        <v>1.2127846790890269</v>
      </c>
      <c r="R38" s="106">
        <v>68.516666666666652</v>
      </c>
      <c r="S38" s="103">
        <f t="shared" si="1"/>
        <v>4803.2666666666664</v>
      </c>
      <c r="T38" s="82">
        <f t="shared" si="2"/>
        <v>4581.25</v>
      </c>
      <c r="U38" s="83">
        <f t="shared" si="3"/>
        <v>1.048462028194634</v>
      </c>
      <c r="V38" s="82">
        <f t="shared" si="4"/>
        <v>222.01666666666642</v>
      </c>
    </row>
    <row r="39" spans="1:22">
      <c r="A39" t="str">
        <f t="shared" si="0"/>
        <v>102260</v>
      </c>
      <c r="B39" s="21" t="s">
        <v>240</v>
      </c>
      <c r="C39" s="61">
        <v>2249</v>
      </c>
      <c r="D39" s="61">
        <v>2401</v>
      </c>
      <c r="E39" s="62">
        <v>0.93669304456476465</v>
      </c>
      <c r="F39" s="106">
        <v>-152</v>
      </c>
      <c r="G39" s="100">
        <v>350</v>
      </c>
      <c r="H39" s="61">
        <v>355.5</v>
      </c>
      <c r="I39" s="62">
        <v>0.98452883263009849</v>
      </c>
      <c r="J39" s="106">
        <v>-5.5</v>
      </c>
      <c r="K39" s="100">
        <v>1970.75</v>
      </c>
      <c r="L39" s="61">
        <v>2087.5</v>
      </c>
      <c r="M39" s="62">
        <v>0.94407185628742518</v>
      </c>
      <c r="N39" s="106">
        <v>-116.75</v>
      </c>
      <c r="O39" s="100">
        <v>322</v>
      </c>
      <c r="P39" s="61">
        <v>345</v>
      </c>
      <c r="Q39" s="62">
        <v>0.93333333333333335</v>
      </c>
      <c r="R39" s="106">
        <v>-23</v>
      </c>
      <c r="S39" s="103">
        <f t="shared" si="1"/>
        <v>4891.75</v>
      </c>
      <c r="T39" s="82">
        <f t="shared" si="2"/>
        <v>5189</v>
      </c>
      <c r="U39" s="83">
        <f t="shared" si="3"/>
        <v>0.9427153594141453</v>
      </c>
      <c r="V39" s="82">
        <f t="shared" si="4"/>
        <v>-297.25</v>
      </c>
    </row>
    <row r="40" spans="1:22">
      <c r="A40" t="str">
        <f t="shared" si="0"/>
        <v>102034</v>
      </c>
      <c r="B40" s="21" t="s">
        <v>241</v>
      </c>
      <c r="C40" s="61">
        <v>1382.5</v>
      </c>
      <c r="D40" s="61">
        <v>1341</v>
      </c>
      <c r="E40" s="62">
        <v>1.0309470544369874</v>
      </c>
      <c r="F40" s="106">
        <v>41.5</v>
      </c>
      <c r="G40" s="100">
        <v>577</v>
      </c>
      <c r="H40" s="61">
        <v>325</v>
      </c>
      <c r="I40" s="62">
        <v>1.7753846153846153</v>
      </c>
      <c r="J40" s="106">
        <v>252</v>
      </c>
      <c r="K40" s="100">
        <v>1368.5</v>
      </c>
      <c r="L40" s="61">
        <v>1368.5</v>
      </c>
      <c r="M40" s="62">
        <v>1</v>
      </c>
      <c r="N40" s="106">
        <v>0</v>
      </c>
      <c r="O40" s="100">
        <v>621</v>
      </c>
      <c r="P40" s="61">
        <v>345</v>
      </c>
      <c r="Q40" s="62">
        <v>1.8</v>
      </c>
      <c r="R40" s="106">
        <v>276</v>
      </c>
      <c r="S40" s="103">
        <f t="shared" si="1"/>
        <v>3949</v>
      </c>
      <c r="T40" s="82">
        <f t="shared" si="2"/>
        <v>3379.5</v>
      </c>
      <c r="U40" s="83">
        <f t="shared" si="3"/>
        <v>1.1685160526705134</v>
      </c>
      <c r="V40" s="82">
        <f t="shared" si="4"/>
        <v>569.5</v>
      </c>
    </row>
    <row r="41" spans="1:22" s="5" customFormat="1">
      <c r="A41"/>
      <c r="B41" s="64" t="s">
        <v>266</v>
      </c>
      <c r="C41" s="65">
        <v>21104</v>
      </c>
      <c r="D41" s="65">
        <v>22334</v>
      </c>
      <c r="E41" s="66">
        <v>0.94492701710396709</v>
      </c>
      <c r="F41" s="107">
        <v>-1230</v>
      </c>
      <c r="G41" s="101">
        <v>3751.166666666667</v>
      </c>
      <c r="H41" s="65">
        <v>3443.666666666667</v>
      </c>
      <c r="I41" s="67">
        <v>1.0892943567902429</v>
      </c>
      <c r="J41" s="107">
        <v>307.5</v>
      </c>
      <c r="K41" s="101">
        <v>19469.75</v>
      </c>
      <c r="L41" s="65">
        <v>21161</v>
      </c>
      <c r="M41" s="66">
        <v>0.92007702849581774</v>
      </c>
      <c r="N41" s="107">
        <v>-1691.25</v>
      </c>
      <c r="O41" s="101">
        <v>3543.9333333333334</v>
      </c>
      <c r="P41" s="65">
        <v>3415.5</v>
      </c>
      <c r="Q41" s="66">
        <v>1.0376030839798955</v>
      </c>
      <c r="R41" s="107">
        <v>128.43333333333339</v>
      </c>
      <c r="S41" s="104">
        <f t="shared" si="1"/>
        <v>47868.850000000006</v>
      </c>
      <c r="T41" s="84">
        <f t="shared" si="2"/>
        <v>50354.166666666672</v>
      </c>
      <c r="U41" s="85">
        <f t="shared" si="3"/>
        <v>0.95064327678940841</v>
      </c>
      <c r="V41" s="84">
        <f t="shared" si="4"/>
        <v>-2485.3166666666657</v>
      </c>
    </row>
    <row r="42" spans="1:22">
      <c r="A42" t="str">
        <f t="shared" si="0"/>
        <v>102068</v>
      </c>
      <c r="B42" s="21" t="s">
        <v>34</v>
      </c>
      <c r="C42" s="61">
        <v>3318.8</v>
      </c>
      <c r="D42" s="61">
        <v>3593</v>
      </c>
      <c r="E42" s="62">
        <v>0.92368494294461456</v>
      </c>
      <c r="F42" s="106">
        <v>-274.19999999999982</v>
      </c>
      <c r="G42" s="100">
        <v>608.5</v>
      </c>
      <c r="H42" s="61">
        <v>758</v>
      </c>
      <c r="I42" s="62">
        <v>0.80277044854881263</v>
      </c>
      <c r="J42" s="106">
        <v>-149.5</v>
      </c>
      <c r="K42" s="100">
        <v>3102.5</v>
      </c>
      <c r="L42" s="61">
        <v>3240</v>
      </c>
      <c r="M42" s="62">
        <v>0.95756172839506171</v>
      </c>
      <c r="N42" s="106">
        <v>-137.5</v>
      </c>
      <c r="O42" s="100">
        <v>624</v>
      </c>
      <c r="P42" s="61">
        <v>720</v>
      </c>
      <c r="Q42" s="62">
        <v>0.8666666666666667</v>
      </c>
      <c r="R42" s="106">
        <v>-96</v>
      </c>
      <c r="S42" s="103">
        <f t="shared" si="1"/>
        <v>7653.8</v>
      </c>
      <c r="T42" s="82">
        <f t="shared" si="2"/>
        <v>8311</v>
      </c>
      <c r="U42" s="83">
        <f t="shared" si="3"/>
        <v>0.92092407652508723</v>
      </c>
      <c r="V42" s="82">
        <f t="shared" si="4"/>
        <v>-657.19999999999982</v>
      </c>
    </row>
    <row r="43" spans="1:22" s="69" customFormat="1">
      <c r="A43" t="str">
        <f t="shared" si="0"/>
        <v>102177</v>
      </c>
      <c r="B43" s="21" t="s">
        <v>36</v>
      </c>
      <c r="C43" s="61">
        <v>612</v>
      </c>
      <c r="D43" s="61">
        <v>745.5</v>
      </c>
      <c r="E43" s="62">
        <v>0.82092555331991957</v>
      </c>
      <c r="F43" s="106">
        <v>-133.5</v>
      </c>
      <c r="G43" s="100">
        <v>0</v>
      </c>
      <c r="H43" s="61">
        <v>0</v>
      </c>
      <c r="I43" s="62" t="s">
        <v>234</v>
      </c>
      <c r="J43" s="106">
        <v>0</v>
      </c>
      <c r="K43" s="100">
        <v>552.5</v>
      </c>
      <c r="L43" s="61">
        <v>708</v>
      </c>
      <c r="M43" s="62">
        <v>0.78036723163841804</v>
      </c>
      <c r="N43" s="106">
        <v>-155.5</v>
      </c>
      <c r="O43" s="100">
        <v>0</v>
      </c>
      <c r="P43" s="61">
        <v>0</v>
      </c>
      <c r="Q43" s="62" t="s">
        <v>234</v>
      </c>
      <c r="R43" s="106">
        <v>0</v>
      </c>
      <c r="S43" s="103">
        <f t="shared" si="1"/>
        <v>1164.5</v>
      </c>
      <c r="T43" s="82">
        <f t="shared" si="2"/>
        <v>1453.5</v>
      </c>
      <c r="U43" s="83">
        <f t="shared" si="3"/>
        <v>0.80116959064327486</v>
      </c>
      <c r="V43" s="82">
        <f t="shared" si="4"/>
        <v>-289</v>
      </c>
    </row>
    <row r="44" spans="1:22">
      <c r="A44" t="str">
        <f t="shared" si="0"/>
        <v>102077</v>
      </c>
      <c r="B44" s="21" t="s">
        <v>38</v>
      </c>
      <c r="C44" s="61">
        <v>5459.25</v>
      </c>
      <c r="D44" s="61">
        <v>6959.5</v>
      </c>
      <c r="E44" s="63">
        <v>0.78443135282707088</v>
      </c>
      <c r="F44" s="106">
        <v>-1500.25</v>
      </c>
      <c r="G44" s="100">
        <v>394.5</v>
      </c>
      <c r="H44" s="61">
        <v>345</v>
      </c>
      <c r="I44" s="62">
        <v>1.1434782608695653</v>
      </c>
      <c r="J44" s="106">
        <v>49.5</v>
      </c>
      <c r="K44" s="100">
        <v>5593.5</v>
      </c>
      <c r="L44" s="61">
        <v>6900</v>
      </c>
      <c r="M44" s="62">
        <v>0.81065217391304345</v>
      </c>
      <c r="N44" s="106">
        <v>-1306.5</v>
      </c>
      <c r="O44" s="100">
        <v>333.5</v>
      </c>
      <c r="P44" s="61">
        <v>345</v>
      </c>
      <c r="Q44" s="62">
        <v>0.96666666666666667</v>
      </c>
      <c r="R44" s="106">
        <v>-11.5</v>
      </c>
      <c r="S44" s="103">
        <f t="shared" si="1"/>
        <v>11780.75</v>
      </c>
      <c r="T44" s="82">
        <f t="shared" si="2"/>
        <v>14549.5</v>
      </c>
      <c r="U44" s="83">
        <f t="shared" si="3"/>
        <v>0.80970136430805184</v>
      </c>
      <c r="V44" s="82">
        <f t="shared" si="4"/>
        <v>-2768.75</v>
      </c>
    </row>
    <row r="45" spans="1:22">
      <c r="A45" t="str">
        <f t="shared" si="0"/>
        <v>102074</v>
      </c>
      <c r="B45" s="21" t="s">
        <v>35</v>
      </c>
      <c r="C45" s="61">
        <v>2202</v>
      </c>
      <c r="D45" s="61">
        <v>2655</v>
      </c>
      <c r="E45" s="62">
        <v>0.82937853107344628</v>
      </c>
      <c r="F45" s="106">
        <v>-453</v>
      </c>
      <c r="G45" s="100">
        <v>885.91666666666663</v>
      </c>
      <c r="H45" s="61">
        <v>1159.5</v>
      </c>
      <c r="I45" s="62">
        <v>0.7640505965214891</v>
      </c>
      <c r="J45" s="106">
        <v>-273.58333333333337</v>
      </c>
      <c r="K45" s="100">
        <v>2123.5</v>
      </c>
      <c r="L45" s="61">
        <v>2520</v>
      </c>
      <c r="M45" s="62">
        <v>0.84265873015873016</v>
      </c>
      <c r="N45" s="106">
        <v>-396.5</v>
      </c>
      <c r="O45" s="100">
        <v>678</v>
      </c>
      <c r="P45" s="61">
        <v>720</v>
      </c>
      <c r="Q45" s="62">
        <v>0.94166666666666665</v>
      </c>
      <c r="R45" s="106">
        <v>-42</v>
      </c>
      <c r="S45" s="103">
        <f t="shared" si="1"/>
        <v>5889.4166666666661</v>
      </c>
      <c r="T45" s="82">
        <f t="shared" si="2"/>
        <v>7054.5</v>
      </c>
      <c r="U45" s="83">
        <f t="shared" si="3"/>
        <v>0.83484537056725017</v>
      </c>
      <c r="V45" s="82">
        <f t="shared" si="4"/>
        <v>-1165.0833333333339</v>
      </c>
    </row>
    <row r="46" spans="1:22">
      <c r="A46" t="str">
        <f t="shared" si="0"/>
        <v>102075</v>
      </c>
      <c r="B46" s="21" t="s">
        <v>33</v>
      </c>
      <c r="C46" s="61">
        <v>1153.3333333333333</v>
      </c>
      <c r="D46" s="61">
        <v>1030.3333333333301</v>
      </c>
      <c r="E46" s="62">
        <v>1.1193788417987742</v>
      </c>
      <c r="F46" s="106">
        <v>123.00000000000318</v>
      </c>
      <c r="G46" s="100">
        <v>445.33333333333331</v>
      </c>
      <c r="H46" s="61">
        <v>619.83333333333303</v>
      </c>
      <c r="I46" s="62">
        <v>0.71847270771712868</v>
      </c>
      <c r="J46" s="106">
        <v>-174.49999999999972</v>
      </c>
      <c r="K46" s="100">
        <v>670.5</v>
      </c>
      <c r="L46" s="61">
        <v>705</v>
      </c>
      <c r="M46" s="62">
        <v>0.95106382978723403</v>
      </c>
      <c r="N46" s="106">
        <v>-34.5</v>
      </c>
      <c r="O46" s="100">
        <v>358</v>
      </c>
      <c r="P46" s="61">
        <v>612</v>
      </c>
      <c r="Q46" s="62">
        <v>0.58496732026143794</v>
      </c>
      <c r="R46" s="106">
        <v>-254</v>
      </c>
      <c r="S46" s="103">
        <f t="shared" si="1"/>
        <v>2627.1666666666665</v>
      </c>
      <c r="T46" s="82">
        <f t="shared" si="2"/>
        <v>2967.1666666666633</v>
      </c>
      <c r="U46" s="83">
        <f t="shared" si="3"/>
        <v>0.88541257091501524</v>
      </c>
      <c r="V46" s="82">
        <f t="shared" si="4"/>
        <v>-339.99999999999682</v>
      </c>
    </row>
    <row r="47" spans="1:22" s="5" customFormat="1">
      <c r="A47" t="str">
        <f t="shared" si="0"/>
        <v>102078</v>
      </c>
      <c r="B47" s="21" t="s">
        <v>37</v>
      </c>
      <c r="C47" s="61">
        <v>1108.25</v>
      </c>
      <c r="D47" s="61">
        <v>1230.25</v>
      </c>
      <c r="E47" s="62">
        <v>0.90083316399105873</v>
      </c>
      <c r="F47" s="106">
        <v>-122</v>
      </c>
      <c r="G47" s="100">
        <v>842.75</v>
      </c>
      <c r="H47" s="61">
        <v>998</v>
      </c>
      <c r="I47" s="62">
        <v>0.84443887775551107</v>
      </c>
      <c r="J47" s="106">
        <v>-155.25</v>
      </c>
      <c r="K47" s="100">
        <v>781</v>
      </c>
      <c r="L47" s="61">
        <v>792</v>
      </c>
      <c r="M47" s="62">
        <v>0.98611111111111116</v>
      </c>
      <c r="N47" s="106">
        <v>-11</v>
      </c>
      <c r="O47" s="100">
        <v>599.25</v>
      </c>
      <c r="P47" s="61">
        <v>561</v>
      </c>
      <c r="Q47" s="62">
        <v>1.0681818181818181</v>
      </c>
      <c r="R47" s="106">
        <v>38.25</v>
      </c>
      <c r="S47" s="103">
        <f t="shared" si="1"/>
        <v>3331.25</v>
      </c>
      <c r="T47" s="82">
        <f t="shared" si="2"/>
        <v>3581.25</v>
      </c>
      <c r="U47" s="83">
        <f t="shared" si="3"/>
        <v>0.93019197207678883</v>
      </c>
      <c r="V47" s="82">
        <f t="shared" si="4"/>
        <v>-250</v>
      </c>
    </row>
    <row r="48" spans="1:22" s="5" customFormat="1">
      <c r="A48"/>
      <c r="B48" s="64" t="s">
        <v>267</v>
      </c>
      <c r="C48" s="65">
        <v>13853.633333333333</v>
      </c>
      <c r="D48" s="65">
        <v>16213.58333333333</v>
      </c>
      <c r="E48" s="66">
        <v>0.85444611770994505</v>
      </c>
      <c r="F48" s="107">
        <v>-2359.9499999999971</v>
      </c>
      <c r="G48" s="101">
        <v>3177</v>
      </c>
      <c r="H48" s="65">
        <v>3880.333333333333</v>
      </c>
      <c r="I48" s="66">
        <v>0.81874409414998717</v>
      </c>
      <c r="J48" s="107">
        <v>-703.33333333333303</v>
      </c>
      <c r="K48" s="101">
        <v>12823.5</v>
      </c>
      <c r="L48" s="65">
        <v>14865</v>
      </c>
      <c r="M48" s="66">
        <v>0.86266397578203835</v>
      </c>
      <c r="N48" s="107">
        <v>-2041.5</v>
      </c>
      <c r="O48" s="101">
        <v>2592.75</v>
      </c>
      <c r="P48" s="65">
        <v>2958</v>
      </c>
      <c r="Q48" s="68">
        <v>0.87652129817444224</v>
      </c>
      <c r="R48" s="107">
        <v>-365.25</v>
      </c>
      <c r="S48" s="104">
        <f t="shared" si="1"/>
        <v>32446.883333333331</v>
      </c>
      <c r="T48" s="84">
        <f t="shared" si="2"/>
        <v>37916.916666666664</v>
      </c>
      <c r="U48" s="85">
        <f t="shared" si="3"/>
        <v>0.85573633580437936</v>
      </c>
      <c r="V48" s="84">
        <f t="shared" si="4"/>
        <v>-5470.0333333333328</v>
      </c>
    </row>
    <row r="49" spans="2:22" ht="15" customHeight="1">
      <c r="B49" s="74" t="s">
        <v>268</v>
      </c>
      <c r="C49" s="75">
        <v>86770.083333333343</v>
      </c>
      <c r="D49" s="75">
        <v>91531.116666666669</v>
      </c>
      <c r="E49" s="76">
        <v>0.94798453786298909</v>
      </c>
      <c r="F49" s="108">
        <v>-4761.0333333333256</v>
      </c>
      <c r="G49" s="102">
        <v>37509.199999999997</v>
      </c>
      <c r="H49" s="75">
        <v>36360.449999999997</v>
      </c>
      <c r="I49" s="76">
        <v>1.0315933933710941</v>
      </c>
      <c r="J49" s="108">
        <v>1148.75</v>
      </c>
      <c r="K49" s="102">
        <v>75138.333333333343</v>
      </c>
      <c r="L49" s="75">
        <v>78046.516666666663</v>
      </c>
      <c r="M49" s="76">
        <v>0.96273782024438004</v>
      </c>
      <c r="N49" s="108">
        <v>-2908.1833333333198</v>
      </c>
      <c r="O49" s="102">
        <v>31414.350000000002</v>
      </c>
      <c r="P49" s="75">
        <v>25762.5</v>
      </c>
      <c r="Q49" s="77">
        <v>1.2193828238719069</v>
      </c>
      <c r="R49" s="108">
        <v>5651.8500000000022</v>
      </c>
      <c r="S49" s="105"/>
      <c r="T49" s="86"/>
      <c r="U49" s="87" t="e">
        <f t="shared" ref="U49" si="5">S49/T49</f>
        <v>#DIV/0!</v>
      </c>
      <c r="V49" s="86">
        <f t="shared" ref="V49" si="6">S49-T49</f>
        <v>0</v>
      </c>
    </row>
    <row r="52" spans="2:22">
      <c r="C52" s="71">
        <f>C48+C41+C31+C23+C15</f>
        <v>86770.083333333343</v>
      </c>
      <c r="D52" s="71">
        <f>D48+D41+D31+D23+D15</f>
        <v>91531.116666666669</v>
      </c>
      <c r="E52" s="72"/>
      <c r="F52" s="71"/>
      <c r="G52" s="71">
        <f>G48+G41+G31+G23+G15</f>
        <v>37509.199999999997</v>
      </c>
      <c r="H52" s="71">
        <f>H48+H41+H31+H23+H15</f>
        <v>36360.449999999997</v>
      </c>
      <c r="I52" s="72"/>
      <c r="J52" s="73"/>
      <c r="K52" s="71">
        <f>K48+K41+K31+K23+K15</f>
        <v>75138.333333333343</v>
      </c>
      <c r="L52" s="71">
        <f>L48+L41+L31+L23+L15</f>
        <v>78046.516666666663</v>
      </c>
      <c r="M52" s="73"/>
      <c r="N52" s="71"/>
      <c r="O52" s="71">
        <f>O48+O41+O31+O23+O15</f>
        <v>31414.350000000002</v>
      </c>
      <c r="P52" s="71">
        <f>P48+P41+P31+P23+P15</f>
        <v>25762.5</v>
      </c>
      <c r="Q52" s="73"/>
      <c r="R52" s="71"/>
    </row>
    <row r="53" spans="2:22">
      <c r="C53" s="71" t="b">
        <f>C52=C49</f>
        <v>1</v>
      </c>
      <c r="D53" s="71" t="b">
        <f>D52=D49</f>
        <v>1</v>
      </c>
      <c r="E53" s="72"/>
      <c r="F53" s="71"/>
      <c r="G53" s="71" t="b">
        <f>G52=G49</f>
        <v>1</v>
      </c>
      <c r="H53" s="71" t="b">
        <f>H52=H49</f>
        <v>1</v>
      </c>
      <c r="I53" s="72"/>
      <c r="J53" s="73"/>
      <c r="K53" s="71" t="b">
        <f>K52=K49</f>
        <v>1</v>
      </c>
      <c r="L53" s="71" t="b">
        <f>L52=L49</f>
        <v>1</v>
      </c>
      <c r="M53" s="73"/>
      <c r="N53" s="71"/>
      <c r="O53" s="71" t="b">
        <f>O52=O49</f>
        <v>1</v>
      </c>
      <c r="P53" s="71" t="b">
        <f>P52=P49</f>
        <v>1</v>
      </c>
      <c r="Q53" s="73"/>
      <c r="R53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workbookViewId="0">
      <pane ySplit="1" topLeftCell="A2" activePane="bottomLeft" state="frozenSplit"/>
      <selection pane="bottomLeft" activeCell="D1" sqref="D1"/>
    </sheetView>
  </sheetViews>
  <sheetFormatPr defaultColWidth="9.140625" defaultRowHeight="15"/>
  <cols>
    <col min="1" max="1" width="8.85546875" style="12" customWidth="1"/>
    <col min="2" max="2" width="14.42578125" style="12" customWidth="1"/>
    <col min="3" max="3" width="21" style="12" customWidth="1"/>
    <col min="4" max="5" width="20" style="12" customWidth="1"/>
    <col min="6" max="6" width="8.85546875"/>
    <col min="7" max="7" width="20" style="12" bestFit="1" customWidth="1"/>
    <col min="8" max="8" width="8.85546875"/>
    <col min="9" max="9" width="20" style="12" bestFit="1" customWidth="1"/>
    <col min="10" max="10" width="9.140625" style="12"/>
    <col min="11" max="11" width="11.140625" style="12" customWidth="1"/>
    <col min="12" max="12" width="58.85546875" style="12" customWidth="1"/>
    <col min="13" max="16384" width="9.140625" style="12"/>
  </cols>
  <sheetData>
    <row r="1" spans="1:8" s="13" customFormat="1">
      <c r="A1" s="13" t="s">
        <v>133</v>
      </c>
      <c r="B1" s="13" t="s">
        <v>134</v>
      </c>
      <c r="C1" s="13" t="s">
        <v>135</v>
      </c>
      <c r="D1" s="13" t="s">
        <v>136</v>
      </c>
      <c r="E1" s="13" t="s">
        <v>137</v>
      </c>
    </row>
    <row r="2" spans="1:8">
      <c r="A2" s="12" t="s">
        <v>138</v>
      </c>
      <c r="B2" s="12">
        <v>201909</v>
      </c>
      <c r="C2" s="109" t="s">
        <v>107</v>
      </c>
      <c r="D2" s="12">
        <v>882</v>
      </c>
      <c r="E2" s="12">
        <v>900</v>
      </c>
      <c r="F2" s="12"/>
      <c r="H2" s="12"/>
    </row>
    <row r="3" spans="1:8">
      <c r="A3" s="12" t="s">
        <v>138</v>
      </c>
      <c r="B3" s="12">
        <v>201909</v>
      </c>
      <c r="C3" s="109" t="s">
        <v>108</v>
      </c>
      <c r="D3" s="12">
        <v>891</v>
      </c>
      <c r="E3" s="12">
        <v>900</v>
      </c>
      <c r="F3" s="12"/>
      <c r="H3" s="12"/>
    </row>
    <row r="4" spans="1:8">
      <c r="A4" s="12" t="s">
        <v>138</v>
      </c>
      <c r="B4" s="12">
        <v>201909</v>
      </c>
      <c r="C4" s="109" t="s">
        <v>277</v>
      </c>
      <c r="D4" s="12">
        <v>1</v>
      </c>
      <c r="E4" s="12">
        <v>0</v>
      </c>
      <c r="F4" s="12"/>
      <c r="H4" s="12"/>
    </row>
    <row r="5" spans="1:8">
      <c r="A5" s="12" t="s">
        <v>138</v>
      </c>
      <c r="B5" s="12">
        <v>201909</v>
      </c>
      <c r="C5" s="109" t="s">
        <v>125</v>
      </c>
      <c r="D5" s="12">
        <v>913</v>
      </c>
      <c r="E5" s="12">
        <v>1140</v>
      </c>
      <c r="F5" s="12"/>
      <c r="H5" s="12"/>
    </row>
    <row r="6" spans="1:8">
      <c r="A6" s="12" t="s">
        <v>138</v>
      </c>
      <c r="B6" s="12">
        <v>201909</v>
      </c>
      <c r="C6" s="109" t="s">
        <v>127</v>
      </c>
      <c r="D6" s="12">
        <v>290</v>
      </c>
      <c r="E6" s="12">
        <v>480</v>
      </c>
      <c r="F6" s="12"/>
      <c r="H6" s="12"/>
    </row>
    <row r="7" spans="1:8">
      <c r="A7" s="12" t="s">
        <v>138</v>
      </c>
      <c r="B7" s="12">
        <v>201909</v>
      </c>
      <c r="C7" s="109" t="s">
        <v>139</v>
      </c>
      <c r="D7" s="12">
        <v>78</v>
      </c>
      <c r="E7" s="12">
        <v>0</v>
      </c>
      <c r="F7" s="12"/>
      <c r="H7" s="12"/>
    </row>
    <row r="8" spans="1:8">
      <c r="A8" s="12" t="s">
        <v>138</v>
      </c>
      <c r="B8" s="12">
        <v>201909</v>
      </c>
      <c r="C8" s="109" t="s">
        <v>129</v>
      </c>
      <c r="D8" s="12">
        <v>384</v>
      </c>
      <c r="E8" s="12">
        <v>660</v>
      </c>
      <c r="F8" s="12"/>
      <c r="H8" s="12"/>
    </row>
    <row r="9" spans="1:8">
      <c r="A9" s="12" t="s">
        <v>138</v>
      </c>
      <c r="B9" s="12">
        <v>201909</v>
      </c>
      <c r="C9" s="109" t="s">
        <v>140</v>
      </c>
      <c r="D9" s="12">
        <v>213</v>
      </c>
      <c r="E9" s="12">
        <v>0</v>
      </c>
      <c r="F9" s="12"/>
      <c r="H9" s="12"/>
    </row>
    <row r="10" spans="1:8">
      <c r="A10" s="12" t="s">
        <v>138</v>
      </c>
      <c r="B10" s="12">
        <v>201909</v>
      </c>
      <c r="C10" s="109" t="s">
        <v>98</v>
      </c>
      <c r="D10" s="12">
        <v>889</v>
      </c>
      <c r="E10" s="12">
        <v>900</v>
      </c>
      <c r="F10" s="12"/>
      <c r="H10" s="12"/>
    </row>
    <row r="11" spans="1:8">
      <c r="A11" s="12" t="s">
        <v>138</v>
      </c>
      <c r="B11" s="12">
        <v>201909</v>
      </c>
      <c r="C11" s="109" t="s">
        <v>257</v>
      </c>
      <c r="D11" s="12">
        <v>16</v>
      </c>
      <c r="E11" s="12">
        <v>0</v>
      </c>
      <c r="F11" s="12"/>
      <c r="H11" s="12"/>
    </row>
    <row r="12" spans="1:8">
      <c r="A12" s="12" t="s">
        <v>138</v>
      </c>
      <c r="B12" s="12">
        <v>201909</v>
      </c>
      <c r="C12" s="109" t="s">
        <v>141</v>
      </c>
      <c r="D12" s="12">
        <v>18</v>
      </c>
      <c r="E12" s="12">
        <v>0</v>
      </c>
      <c r="F12" s="12"/>
      <c r="H12" s="12"/>
    </row>
    <row r="13" spans="1:8">
      <c r="A13" s="12" t="s">
        <v>138</v>
      </c>
      <c r="B13" s="12">
        <v>201909</v>
      </c>
      <c r="C13" s="109" t="s">
        <v>263</v>
      </c>
      <c r="D13" s="12">
        <v>125</v>
      </c>
      <c r="E13" s="12">
        <v>0</v>
      </c>
      <c r="F13" s="12"/>
      <c r="H13" s="12"/>
    </row>
    <row r="14" spans="1:8">
      <c r="A14" s="12" t="s">
        <v>138</v>
      </c>
      <c r="B14" s="12">
        <v>201909</v>
      </c>
      <c r="C14" s="109" t="s">
        <v>100</v>
      </c>
      <c r="D14" s="12">
        <v>507</v>
      </c>
      <c r="E14" s="12">
        <v>510</v>
      </c>
      <c r="F14" s="12"/>
      <c r="H14" s="12"/>
    </row>
    <row r="15" spans="1:8">
      <c r="A15" s="12" t="s">
        <v>138</v>
      </c>
      <c r="B15" s="12">
        <v>201909</v>
      </c>
      <c r="C15" s="109" t="s">
        <v>102</v>
      </c>
      <c r="D15" s="12">
        <v>592</v>
      </c>
      <c r="E15" s="12">
        <v>600</v>
      </c>
      <c r="F15" s="12"/>
      <c r="H15" s="12"/>
    </row>
    <row r="16" spans="1:8">
      <c r="A16" s="12" t="s">
        <v>138</v>
      </c>
      <c r="B16" s="12">
        <v>201909</v>
      </c>
      <c r="C16" s="109" t="s">
        <v>103</v>
      </c>
      <c r="D16" s="12">
        <v>403</v>
      </c>
      <c r="E16" s="12">
        <v>420</v>
      </c>
      <c r="F16" s="12"/>
      <c r="H16" s="12"/>
    </row>
    <row r="17" spans="1:8">
      <c r="A17" s="12" t="s">
        <v>138</v>
      </c>
      <c r="B17" s="12">
        <v>201909</v>
      </c>
      <c r="C17" s="109" t="s">
        <v>105</v>
      </c>
      <c r="D17" s="12">
        <v>540</v>
      </c>
      <c r="E17" s="12">
        <v>540</v>
      </c>
      <c r="F17" s="12"/>
      <c r="H17" s="12"/>
    </row>
    <row r="18" spans="1:8">
      <c r="A18" s="12" t="s">
        <v>138</v>
      </c>
      <c r="B18" s="12">
        <v>201909</v>
      </c>
      <c r="C18" s="109" t="s">
        <v>142</v>
      </c>
      <c r="D18" s="12">
        <v>3</v>
      </c>
      <c r="E18" s="12">
        <v>0</v>
      </c>
      <c r="F18" s="12"/>
      <c r="H18" s="12"/>
    </row>
    <row r="19" spans="1:8">
      <c r="A19" s="12" t="s">
        <v>138</v>
      </c>
      <c r="B19" s="12">
        <v>201909</v>
      </c>
      <c r="C19" s="109" t="s">
        <v>121</v>
      </c>
      <c r="D19" s="12">
        <v>877</v>
      </c>
      <c r="E19" s="12">
        <v>960</v>
      </c>
      <c r="F19" s="12"/>
      <c r="H19" s="12"/>
    </row>
    <row r="20" spans="1:8">
      <c r="A20" s="12" t="s">
        <v>138</v>
      </c>
      <c r="B20" s="12">
        <v>201909</v>
      </c>
      <c r="C20" s="109" t="s">
        <v>143</v>
      </c>
      <c r="D20" s="12">
        <v>30</v>
      </c>
      <c r="E20" s="12">
        <v>0</v>
      </c>
      <c r="F20" s="12"/>
      <c r="H20" s="12"/>
    </row>
    <row r="21" spans="1:8">
      <c r="A21" s="12" t="s">
        <v>138</v>
      </c>
      <c r="B21" s="12">
        <v>201909</v>
      </c>
      <c r="C21" s="109" t="s">
        <v>264</v>
      </c>
      <c r="D21" s="12">
        <v>3</v>
      </c>
      <c r="E21" s="12">
        <v>0</v>
      </c>
      <c r="F21" s="12"/>
      <c r="H21" s="12"/>
    </row>
    <row r="22" spans="1:8">
      <c r="A22" s="12" t="s">
        <v>138</v>
      </c>
      <c r="B22" s="12">
        <v>201909</v>
      </c>
      <c r="C22" s="109" t="s">
        <v>110</v>
      </c>
      <c r="D22" s="12">
        <v>693</v>
      </c>
      <c r="E22" s="12">
        <v>720</v>
      </c>
      <c r="F22" s="12"/>
      <c r="H22" s="12"/>
    </row>
    <row r="23" spans="1:8">
      <c r="A23" s="12" t="s">
        <v>138</v>
      </c>
      <c r="B23" s="12">
        <v>201909</v>
      </c>
      <c r="C23" s="109" t="s">
        <v>112</v>
      </c>
      <c r="D23" s="12">
        <v>686</v>
      </c>
      <c r="E23" s="12">
        <v>690</v>
      </c>
      <c r="F23" s="12"/>
      <c r="H23" s="12"/>
    </row>
    <row r="24" spans="1:8">
      <c r="A24" s="12" t="s">
        <v>138</v>
      </c>
      <c r="B24" s="12">
        <v>201909</v>
      </c>
      <c r="C24" s="109" t="s">
        <v>96</v>
      </c>
      <c r="D24" s="12">
        <v>748</v>
      </c>
      <c r="E24" s="12">
        <v>720</v>
      </c>
      <c r="F24" s="12"/>
      <c r="H24" s="12"/>
    </row>
    <row r="25" spans="1:8">
      <c r="A25" s="12" t="s">
        <v>138</v>
      </c>
      <c r="B25" s="12">
        <v>201909</v>
      </c>
      <c r="C25" s="109" t="s">
        <v>271</v>
      </c>
      <c r="D25" s="12">
        <v>3</v>
      </c>
      <c r="E25" s="12">
        <v>0</v>
      </c>
      <c r="F25" s="12"/>
      <c r="H25" s="12"/>
    </row>
    <row r="26" spans="1:8">
      <c r="A26" s="12" t="s">
        <v>138</v>
      </c>
      <c r="B26" s="12">
        <v>201909</v>
      </c>
      <c r="C26" s="109" t="s">
        <v>278</v>
      </c>
      <c r="D26" s="12">
        <v>2</v>
      </c>
      <c r="E26" s="12">
        <v>0</v>
      </c>
      <c r="F26" s="12"/>
      <c r="H26" s="12"/>
    </row>
    <row r="27" spans="1:8">
      <c r="A27" s="12" t="s">
        <v>138</v>
      </c>
      <c r="B27" s="12">
        <v>201909</v>
      </c>
      <c r="C27" s="109" t="s">
        <v>279</v>
      </c>
      <c r="D27" s="12">
        <v>1</v>
      </c>
      <c r="E27" s="12">
        <v>0</v>
      </c>
      <c r="F27" s="12"/>
      <c r="H27" s="12"/>
    </row>
    <row r="28" spans="1:8">
      <c r="A28" s="12" t="s">
        <v>138</v>
      </c>
      <c r="B28" s="12">
        <v>201909</v>
      </c>
      <c r="C28" s="109" t="s">
        <v>114</v>
      </c>
      <c r="D28" s="12">
        <v>833</v>
      </c>
      <c r="E28" s="12">
        <v>960</v>
      </c>
      <c r="F28" s="12"/>
      <c r="H28" s="12"/>
    </row>
    <row r="29" spans="1:8">
      <c r="A29" s="12" t="s">
        <v>138</v>
      </c>
      <c r="B29" s="12">
        <v>201909</v>
      </c>
      <c r="C29" s="109" t="s">
        <v>115</v>
      </c>
      <c r="D29" s="12">
        <v>679</v>
      </c>
      <c r="E29" s="12">
        <v>720</v>
      </c>
      <c r="F29" s="12"/>
      <c r="H29" s="12"/>
    </row>
    <row r="30" spans="1:8">
      <c r="A30" s="12" t="s">
        <v>138</v>
      </c>
      <c r="B30" s="12">
        <v>201909</v>
      </c>
      <c r="C30" s="109" t="s">
        <v>248</v>
      </c>
      <c r="D30" s="12">
        <v>160</v>
      </c>
      <c r="E30" s="12">
        <v>240</v>
      </c>
      <c r="F30" s="12"/>
      <c r="H30" s="12"/>
    </row>
    <row r="31" spans="1:8">
      <c r="A31" s="12" t="s">
        <v>138</v>
      </c>
      <c r="B31" s="12">
        <v>201909</v>
      </c>
      <c r="C31" s="109" t="s">
        <v>280</v>
      </c>
      <c r="D31" s="12">
        <v>2</v>
      </c>
      <c r="E31" s="12">
        <v>0</v>
      </c>
      <c r="F31" s="12"/>
      <c r="H31" s="12"/>
    </row>
    <row r="32" spans="1:8">
      <c r="A32" s="12" t="s">
        <v>138</v>
      </c>
      <c r="B32" s="12">
        <v>201909</v>
      </c>
      <c r="C32" s="109" t="s">
        <v>249</v>
      </c>
      <c r="D32" s="12">
        <v>340</v>
      </c>
      <c r="E32" s="12">
        <v>360</v>
      </c>
      <c r="F32" s="12"/>
      <c r="H32" s="12"/>
    </row>
    <row r="33" spans="1:8">
      <c r="A33" s="12" t="s">
        <v>138</v>
      </c>
      <c r="B33" s="12">
        <v>201909</v>
      </c>
      <c r="C33" s="109" t="s">
        <v>250</v>
      </c>
      <c r="D33" s="12">
        <v>153</v>
      </c>
      <c r="E33" s="12">
        <v>240</v>
      </c>
      <c r="F33" s="12"/>
      <c r="H33" s="12"/>
    </row>
    <row r="34" spans="1:8">
      <c r="A34" s="12" t="s">
        <v>138</v>
      </c>
      <c r="B34" s="12">
        <v>201909</v>
      </c>
      <c r="C34" s="109" t="s">
        <v>251</v>
      </c>
      <c r="D34" s="12">
        <v>251</v>
      </c>
      <c r="E34" s="12">
        <v>300</v>
      </c>
      <c r="F34" s="12"/>
      <c r="H34" s="12"/>
    </row>
    <row r="35" spans="1:8">
      <c r="A35" s="12" t="s">
        <v>138</v>
      </c>
      <c r="B35" s="12">
        <v>201909</v>
      </c>
      <c r="C35" s="109" t="s">
        <v>252</v>
      </c>
      <c r="D35" s="12">
        <v>366</v>
      </c>
      <c r="E35" s="12">
        <v>480</v>
      </c>
      <c r="F35" s="12"/>
      <c r="H35" s="12"/>
    </row>
    <row r="36" spans="1:8">
      <c r="A36" s="12" t="s">
        <v>138</v>
      </c>
      <c r="B36" s="12">
        <v>201909</v>
      </c>
      <c r="C36" s="109" t="s">
        <v>253</v>
      </c>
      <c r="D36" s="12">
        <v>495</v>
      </c>
      <c r="E36" s="12">
        <v>660</v>
      </c>
      <c r="F36" s="12"/>
      <c r="H36" s="12"/>
    </row>
    <row r="37" spans="1:8">
      <c r="A37" s="12" t="s">
        <v>138</v>
      </c>
      <c r="B37" s="12">
        <v>201909</v>
      </c>
      <c r="C37" s="109" t="s">
        <v>254</v>
      </c>
      <c r="D37" s="12">
        <v>437</v>
      </c>
      <c r="E37" s="12">
        <v>480</v>
      </c>
      <c r="F37" s="12"/>
      <c r="H37" s="12"/>
    </row>
    <row r="38" spans="1:8">
      <c r="A38" s="12" t="s">
        <v>138</v>
      </c>
      <c r="B38" s="12">
        <v>201909</v>
      </c>
      <c r="C38" s="109" t="s">
        <v>116</v>
      </c>
      <c r="D38" s="12">
        <v>233</v>
      </c>
      <c r="E38" s="12">
        <v>330</v>
      </c>
      <c r="F38" s="12"/>
      <c r="H38" s="12"/>
    </row>
    <row r="39" spans="1:8">
      <c r="A39" s="12" t="s">
        <v>138</v>
      </c>
      <c r="B39" s="12">
        <v>201909</v>
      </c>
      <c r="C39" s="109" t="s">
        <v>124</v>
      </c>
      <c r="D39" s="12">
        <v>26</v>
      </c>
      <c r="E39" s="12">
        <v>120</v>
      </c>
      <c r="F39" s="12"/>
      <c r="H39" s="12"/>
    </row>
    <row r="40" spans="1:8">
      <c r="A40" s="12" t="s">
        <v>138</v>
      </c>
      <c r="B40" s="12">
        <v>201909</v>
      </c>
      <c r="C40" s="109" t="s">
        <v>144</v>
      </c>
      <c r="D40" s="12">
        <v>11</v>
      </c>
      <c r="E40" s="12">
        <v>0</v>
      </c>
      <c r="F40" s="12"/>
      <c r="H40" s="12"/>
    </row>
    <row r="41" spans="1:8">
      <c r="A41" s="12" t="s">
        <v>138</v>
      </c>
      <c r="B41" s="12">
        <v>201909</v>
      </c>
      <c r="C41" s="109" t="s">
        <v>281</v>
      </c>
      <c r="D41" s="12">
        <v>61</v>
      </c>
      <c r="E41" s="12">
        <v>0</v>
      </c>
      <c r="F41" s="12"/>
      <c r="H41" s="12"/>
    </row>
    <row r="42" spans="1:8">
      <c r="A42" s="12" t="s">
        <v>138</v>
      </c>
      <c r="B42" s="12">
        <v>201909</v>
      </c>
      <c r="C42" s="109" t="s">
        <v>272</v>
      </c>
      <c r="D42" s="12">
        <v>2</v>
      </c>
      <c r="E42" s="12">
        <v>0</v>
      </c>
      <c r="F42" s="12"/>
      <c r="H42" s="12"/>
    </row>
    <row r="43" spans="1:8">
      <c r="A43" s="12" t="s">
        <v>138</v>
      </c>
      <c r="B43" s="12">
        <v>201909</v>
      </c>
      <c r="C43" s="109" t="s">
        <v>126</v>
      </c>
      <c r="D43" s="12">
        <v>803</v>
      </c>
      <c r="E43" s="12">
        <v>930</v>
      </c>
      <c r="F43" s="12"/>
      <c r="H43" s="12"/>
    </row>
    <row r="44" spans="1:8">
      <c r="A44" s="12" t="s">
        <v>138</v>
      </c>
      <c r="B44" s="12">
        <v>201909</v>
      </c>
      <c r="C44" s="109" t="s">
        <v>128</v>
      </c>
      <c r="D44" s="12">
        <v>270</v>
      </c>
      <c r="E44" s="12">
        <v>420</v>
      </c>
      <c r="F44" s="12"/>
      <c r="H44" s="12"/>
    </row>
    <row r="45" spans="1:8">
      <c r="A45" s="12" t="s">
        <v>138</v>
      </c>
      <c r="B45" s="12">
        <v>201909</v>
      </c>
      <c r="C45" s="109" t="s">
        <v>97</v>
      </c>
      <c r="D45" s="12">
        <v>921</v>
      </c>
      <c r="E45" s="12">
        <v>990</v>
      </c>
      <c r="F45" s="12"/>
      <c r="H45" s="12"/>
    </row>
    <row r="46" spans="1:8">
      <c r="A46" s="12" t="s">
        <v>138</v>
      </c>
      <c r="B46" s="12">
        <v>201909</v>
      </c>
      <c r="C46" s="109" t="s">
        <v>99</v>
      </c>
      <c r="D46" s="12">
        <v>693</v>
      </c>
      <c r="E46" s="12">
        <v>750</v>
      </c>
      <c r="F46" s="12"/>
      <c r="H46" s="12"/>
    </row>
    <row r="47" spans="1:8">
      <c r="A47" s="12" t="s">
        <v>138</v>
      </c>
      <c r="B47" s="12">
        <v>201909</v>
      </c>
      <c r="C47" s="109" t="s">
        <v>273</v>
      </c>
      <c r="D47" s="12">
        <v>0</v>
      </c>
      <c r="E47" s="12">
        <v>0</v>
      </c>
      <c r="F47" s="12"/>
      <c r="H47" s="12"/>
    </row>
    <row r="48" spans="1:8">
      <c r="A48" s="12" t="s">
        <v>138</v>
      </c>
      <c r="B48" s="12">
        <v>201909</v>
      </c>
      <c r="C48" s="109" t="s">
        <v>101</v>
      </c>
      <c r="D48" s="12">
        <v>728</v>
      </c>
      <c r="E48" s="12">
        <v>750</v>
      </c>
      <c r="F48" s="12"/>
      <c r="H48" s="12"/>
    </row>
    <row r="49" spans="1:12">
      <c r="A49" s="12" t="s">
        <v>138</v>
      </c>
      <c r="B49" s="12">
        <v>201909</v>
      </c>
      <c r="C49" s="109" t="s">
        <v>104</v>
      </c>
      <c r="D49" s="12">
        <v>599</v>
      </c>
      <c r="E49" s="12">
        <v>600</v>
      </c>
      <c r="F49" s="12"/>
      <c r="H49" s="12"/>
    </row>
    <row r="50" spans="1:12">
      <c r="A50" s="12" t="s">
        <v>138</v>
      </c>
      <c r="B50" s="12">
        <v>201909</v>
      </c>
      <c r="C50" s="109" t="s">
        <v>117</v>
      </c>
      <c r="D50" s="12">
        <v>568</v>
      </c>
      <c r="E50" s="12">
        <v>600</v>
      </c>
      <c r="F50" s="12"/>
      <c r="H50" s="12"/>
    </row>
    <row r="51" spans="1:12">
      <c r="A51" s="12" t="s">
        <v>138</v>
      </c>
      <c r="B51" s="12">
        <v>201909</v>
      </c>
      <c r="C51" s="109" t="s">
        <v>118</v>
      </c>
      <c r="D51" s="12">
        <v>516</v>
      </c>
      <c r="E51" s="12">
        <v>540</v>
      </c>
      <c r="F51" s="12"/>
      <c r="H51" s="12"/>
    </row>
    <row r="52" spans="1:12">
      <c r="A52" s="12" t="s">
        <v>138</v>
      </c>
      <c r="B52" s="12">
        <v>201909</v>
      </c>
      <c r="C52" s="109" t="s">
        <v>119</v>
      </c>
      <c r="D52" s="12">
        <v>631</v>
      </c>
      <c r="E52" s="12">
        <v>660</v>
      </c>
      <c r="F52" s="12"/>
      <c r="H52" s="12"/>
    </row>
    <row r="53" spans="1:12">
      <c r="A53" s="12" t="s">
        <v>138</v>
      </c>
      <c r="B53" s="12">
        <v>201909</v>
      </c>
      <c r="C53" s="109" t="s">
        <v>145</v>
      </c>
      <c r="D53" s="12">
        <v>27</v>
      </c>
      <c r="E53" s="12">
        <v>0</v>
      </c>
      <c r="F53" s="12"/>
      <c r="H53" s="12"/>
    </row>
    <row r="54" spans="1:12">
      <c r="A54" s="109" t="s">
        <v>138</v>
      </c>
      <c r="B54" s="109">
        <v>201909</v>
      </c>
      <c r="C54" s="109" t="s">
        <v>120</v>
      </c>
      <c r="D54" s="109">
        <v>620</v>
      </c>
      <c r="E54" s="109">
        <v>690</v>
      </c>
      <c r="H54" s="12"/>
    </row>
    <row r="55" spans="1:12">
      <c r="A55" s="109" t="s">
        <v>138</v>
      </c>
      <c r="B55" s="109">
        <v>201909</v>
      </c>
      <c r="C55" s="109" t="s">
        <v>122</v>
      </c>
      <c r="D55" s="109">
        <v>926</v>
      </c>
      <c r="E55" s="109">
        <v>960</v>
      </c>
      <c r="H55" s="12"/>
    </row>
    <row r="56" spans="1:12">
      <c r="A56" s="109" t="s">
        <v>138</v>
      </c>
      <c r="B56" s="109">
        <v>201909</v>
      </c>
      <c r="C56" s="109" t="s">
        <v>106</v>
      </c>
      <c r="D56" s="109">
        <v>716</v>
      </c>
      <c r="E56" s="109">
        <v>720</v>
      </c>
      <c r="H56" s="12"/>
    </row>
    <row r="57" spans="1:12">
      <c r="A57" s="109" t="s">
        <v>138</v>
      </c>
      <c r="B57" s="109">
        <v>201909</v>
      </c>
      <c r="C57" s="109" t="s">
        <v>225</v>
      </c>
      <c r="D57" s="109">
        <v>26</v>
      </c>
      <c r="E57" s="109">
        <v>0</v>
      </c>
      <c r="H57" s="12"/>
    </row>
    <row r="58" spans="1:12">
      <c r="A58" s="109" t="s">
        <v>138</v>
      </c>
      <c r="B58" s="109">
        <v>201909</v>
      </c>
      <c r="C58" s="109" t="s">
        <v>109</v>
      </c>
      <c r="D58" s="109">
        <v>266</v>
      </c>
      <c r="E58" s="109">
        <v>330</v>
      </c>
      <c r="H58" s="12"/>
    </row>
    <row r="59" spans="1:12">
      <c r="A59" s="109" t="s">
        <v>138</v>
      </c>
      <c r="B59" s="109">
        <v>201909</v>
      </c>
      <c r="C59" s="109" t="s">
        <v>111</v>
      </c>
      <c r="D59" s="109">
        <v>699</v>
      </c>
      <c r="E59" s="109">
        <v>720</v>
      </c>
      <c r="H59" s="12"/>
    </row>
    <row r="60" spans="1:12">
      <c r="A60" s="109" t="s">
        <v>138</v>
      </c>
      <c r="B60" s="109">
        <v>201909</v>
      </c>
      <c r="C60" s="109" t="s">
        <v>113</v>
      </c>
      <c r="D60" s="109">
        <v>691</v>
      </c>
      <c r="E60" s="109">
        <v>720</v>
      </c>
      <c r="H60" s="12"/>
    </row>
    <row r="61" spans="1:12">
      <c r="A61" s="109" t="s">
        <v>138</v>
      </c>
      <c r="B61" s="109">
        <v>201909</v>
      </c>
      <c r="C61" s="109" t="s">
        <v>274</v>
      </c>
      <c r="D61" s="109">
        <v>1</v>
      </c>
      <c r="E61" s="109">
        <v>0</v>
      </c>
      <c r="H61" s="12"/>
    </row>
    <row r="62" spans="1:12">
      <c r="A62" s="109" t="s">
        <v>138</v>
      </c>
      <c r="B62" s="109">
        <v>201909</v>
      </c>
      <c r="C62" s="109" t="s">
        <v>265</v>
      </c>
      <c r="D62" s="109">
        <v>1</v>
      </c>
      <c r="E62" s="109">
        <v>0</v>
      </c>
      <c r="H62" s="12"/>
    </row>
    <row r="63" spans="1:12">
      <c r="A63" s="109" t="s">
        <v>138</v>
      </c>
      <c r="B63" s="109">
        <v>201909</v>
      </c>
      <c r="C63" s="109" t="s">
        <v>244</v>
      </c>
      <c r="D63" s="109">
        <v>352</v>
      </c>
      <c r="E63" s="109">
        <v>540</v>
      </c>
      <c r="H63" s="12"/>
      <c r="L63" s="98" t="s">
        <v>235</v>
      </c>
    </row>
    <row r="64" spans="1:12">
      <c r="A64" s="109" t="s">
        <v>138</v>
      </c>
      <c r="B64" s="109">
        <v>201909</v>
      </c>
      <c r="C64" s="109" t="s">
        <v>245</v>
      </c>
      <c r="D64" s="109">
        <v>195</v>
      </c>
      <c r="E64" s="109">
        <v>270</v>
      </c>
      <c r="H64" s="12"/>
      <c r="L64" s="98" t="s">
        <v>236</v>
      </c>
    </row>
    <row r="65" spans="1:12">
      <c r="A65" s="109" t="s">
        <v>138</v>
      </c>
      <c r="B65" s="109">
        <v>201909</v>
      </c>
      <c r="C65" s="109" t="s">
        <v>246</v>
      </c>
      <c r="D65" s="109">
        <v>745</v>
      </c>
      <c r="E65" s="109">
        <v>960</v>
      </c>
      <c r="H65" s="12"/>
      <c r="L65" s="98" t="s">
        <v>237</v>
      </c>
    </row>
    <row r="66" spans="1:12">
      <c r="A66" s="109" t="s">
        <v>138</v>
      </c>
      <c r="B66" s="109">
        <v>201909</v>
      </c>
      <c r="C66" s="109" t="s">
        <v>275</v>
      </c>
      <c r="D66" s="109">
        <v>1</v>
      </c>
      <c r="E66" s="109">
        <v>0</v>
      </c>
      <c r="F66" s="12"/>
      <c r="G66"/>
      <c r="H66" s="12"/>
      <c r="L66" s="98" t="s">
        <v>238</v>
      </c>
    </row>
    <row r="67" spans="1:12">
      <c r="A67" s="109" t="s">
        <v>138</v>
      </c>
      <c r="B67" s="109">
        <v>201909</v>
      </c>
      <c r="C67" s="109" t="s">
        <v>247</v>
      </c>
      <c r="D67" s="109">
        <v>397</v>
      </c>
      <c r="E67" s="109">
        <v>420</v>
      </c>
      <c r="F67" s="12"/>
      <c r="G67"/>
      <c r="H67" s="12"/>
      <c r="L67" s="98" t="s">
        <v>239</v>
      </c>
    </row>
    <row r="68" spans="1:12">
      <c r="A68" s="109" t="s">
        <v>138</v>
      </c>
      <c r="B68" s="109">
        <v>201909</v>
      </c>
      <c r="C68" s="109" t="s">
        <v>276</v>
      </c>
      <c r="D68" s="109">
        <v>3</v>
      </c>
      <c r="E68" s="109">
        <v>0</v>
      </c>
      <c r="F68" s="12"/>
      <c r="G68"/>
      <c r="H68" s="12"/>
      <c r="L68" s="98" t="s">
        <v>240</v>
      </c>
    </row>
    <row r="69" spans="1:12">
      <c r="F69" s="12"/>
      <c r="G69"/>
      <c r="H69" s="12"/>
      <c r="L69" s="98" t="s">
        <v>241</v>
      </c>
    </row>
    <row r="70" spans="1:12">
      <c r="F70" s="12"/>
      <c r="G70"/>
      <c r="H70" s="12"/>
      <c r="L70" s="98" t="s">
        <v>242</v>
      </c>
    </row>
    <row r="71" spans="1:12">
      <c r="L71" s="98" t="s">
        <v>243</v>
      </c>
    </row>
    <row r="72" spans="1:12">
      <c r="C72" s="112"/>
      <c r="D72" s="111"/>
      <c r="E72" s="111"/>
    </row>
    <row r="76" spans="1:12">
      <c r="C76" s="111" t="s">
        <v>255</v>
      </c>
      <c r="D76" s="111">
        <f>SUMIF($C$2:$C$74,"E406A",D$2:D$74) + SUMIF($C$2:$C$74,"E406B",D$2:D$74)</f>
        <v>197</v>
      </c>
      <c r="E76" s="111">
        <f>SUMIF($C$2:$C$74,"E406A",E$2:E$74) + SUMIF($C$2:$C$74,"E406B",E$2:E$74)</f>
        <v>270</v>
      </c>
    </row>
    <row r="77" spans="1:12">
      <c r="C77" s="111" t="s">
        <v>256</v>
      </c>
      <c r="D77" s="111">
        <f>SUMIF($C$2:$C$74,"E500",D$2:D$74) + SUMIF($C$2:$C$74,"E501",D$2:D$74)</f>
        <v>493</v>
      </c>
      <c r="E77" s="111">
        <f>SUMIF($C$2:$C$74,"E500",E$2:E$74) + SUMIF($C$2:$C$74,"E501",E$2:E$74)</f>
        <v>600</v>
      </c>
    </row>
    <row r="80" spans="1:12">
      <c r="C80" s="14"/>
      <c r="E80" s="14"/>
    </row>
    <row r="81" spans="3:5">
      <c r="C81" s="14"/>
      <c r="E81" s="14"/>
    </row>
    <row r="82" spans="3:5">
      <c r="C82" s="112"/>
      <c r="D82" s="111"/>
      <c r="E82" s="111"/>
    </row>
    <row r="83" spans="3:5">
      <c r="C83" s="112"/>
      <c r="D83" s="111"/>
      <c r="E83" s="111"/>
    </row>
    <row r="84" spans="3:5">
      <c r="C84" s="112"/>
      <c r="D84" s="111"/>
      <c r="E84" s="111"/>
    </row>
    <row r="85" spans="3:5">
      <c r="C85" s="112"/>
      <c r="D85" s="111"/>
      <c r="E85" s="111"/>
    </row>
    <row r="86" spans="3:5">
      <c r="C86" s="112"/>
      <c r="D86" s="111"/>
      <c r="E86" s="111"/>
    </row>
    <row r="87" spans="3:5">
      <c r="C87" s="112"/>
      <c r="D87" s="111"/>
      <c r="E87" s="111"/>
    </row>
    <row r="88" spans="3:5">
      <c r="C88" s="112"/>
      <c r="D88" s="111"/>
      <c r="E88" s="111"/>
    </row>
    <row r="89" spans="3:5">
      <c r="C89" s="112"/>
      <c r="D89" s="111"/>
      <c r="E89" s="111"/>
    </row>
    <row r="90" spans="3:5">
      <c r="C90" s="112"/>
      <c r="D90" s="111"/>
      <c r="E90" s="111"/>
    </row>
  </sheetData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2019-11-04T09:48:24Z</dcterms:modified>
</cp:coreProperties>
</file>