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1" hidden="1">PSD!$A$2:$O$2</definedName>
    <definedName name="_xlnm._FilterDatabase" localSheetId="0" hidden="1">Unify!$I$2:$P$44</definedName>
    <definedName name="_xlnm.Print_Area" localSheetId="2">CHPPD!$A:$R</definedName>
    <definedName name="_xlnm.Print_Area" localSheetId="3">'Unify Report'!$B$1:$V$49</definedName>
    <definedName name="Query_from_PSD" localSheetId="4" hidden="1">Beddays_Data!$A$1:$E$66</definedName>
  </definedNames>
  <calcPr calcId="145621"/>
</workbook>
</file>

<file path=xl/calcChain.xml><?xml version="1.0" encoding="utf-8"?>
<calcChain xmlns="http://schemas.openxmlformats.org/spreadsheetml/2006/main">
  <c r="E3" i="5" l="1"/>
  <c r="K9" i="2" l="1"/>
  <c r="K10" i="2"/>
  <c r="K11" i="2"/>
  <c r="K12" i="2"/>
  <c r="K13" i="2"/>
  <c r="K14" i="2"/>
  <c r="O52" i="1" l="1"/>
  <c r="O53" i="1" s="1"/>
  <c r="U49" i="1" l="1"/>
  <c r="V49" i="1"/>
  <c r="S2" i="1"/>
  <c r="T2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U13" i="1" l="1"/>
  <c r="U11" i="1"/>
  <c r="U9" i="1"/>
  <c r="U7" i="1"/>
  <c r="U5" i="1"/>
  <c r="U3" i="1"/>
  <c r="U14" i="1"/>
  <c r="U12" i="1"/>
  <c r="U10" i="1"/>
  <c r="U8" i="1"/>
  <c r="U6" i="1"/>
  <c r="U4" i="1"/>
  <c r="V2" i="1"/>
  <c r="V14" i="1"/>
  <c r="V13" i="1"/>
  <c r="V12" i="1"/>
  <c r="V11" i="1"/>
  <c r="V10" i="1"/>
  <c r="V9" i="1"/>
  <c r="V8" i="1"/>
  <c r="V7" i="1"/>
  <c r="V6" i="1"/>
  <c r="V5" i="1"/>
  <c r="V4" i="1"/>
  <c r="V3" i="1"/>
  <c r="U2" i="1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50" i="2"/>
  <c r="K50" i="2"/>
  <c r="L49" i="2"/>
  <c r="K49" i="2"/>
  <c r="L48" i="2"/>
  <c r="K48" i="2"/>
  <c r="L47" i="2"/>
  <c r="K47" i="2"/>
  <c r="L46" i="2"/>
  <c r="K46" i="2"/>
  <c r="L45" i="2"/>
  <c r="K4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8" i="2"/>
  <c r="K18" i="2"/>
  <c r="L17" i="2"/>
  <c r="K17" i="2"/>
  <c r="L16" i="2"/>
  <c r="K16" i="2"/>
  <c r="L15" i="2"/>
  <c r="K15" i="2"/>
  <c r="L14" i="2"/>
  <c r="L13" i="2"/>
  <c r="L12" i="2"/>
  <c r="L11" i="2"/>
  <c r="L10" i="2"/>
  <c r="L9" i="2"/>
  <c r="L8" i="2"/>
  <c r="K8" i="2"/>
  <c r="L7" i="2"/>
  <c r="K7" i="2"/>
  <c r="L6" i="2"/>
  <c r="K6" i="2"/>
  <c r="K19" i="2" l="1"/>
  <c r="E75" i="3"/>
  <c r="L44" i="2" s="1"/>
  <c r="D75" i="3"/>
  <c r="K44" i="2" s="1"/>
  <c r="E74" i="3" l="1"/>
  <c r="L43" i="2" s="1"/>
  <c r="D74" i="3"/>
  <c r="K43" i="2" s="1"/>
  <c r="C52" i="1" l="1"/>
  <c r="C53" i="1" s="1"/>
  <c r="T48" i="1" l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U44" i="1" l="1"/>
  <c r="U48" i="1"/>
  <c r="V40" i="1"/>
  <c r="V15" i="1"/>
  <c r="V17" i="1"/>
  <c r="V19" i="1"/>
  <c r="V21" i="1"/>
  <c r="V23" i="1"/>
  <c r="V25" i="1"/>
  <c r="V27" i="1"/>
  <c r="V29" i="1"/>
  <c r="V31" i="1"/>
  <c r="V33" i="1"/>
  <c r="V35" i="1"/>
  <c r="V37" i="1"/>
  <c r="V39" i="1"/>
  <c r="V41" i="1"/>
  <c r="V16" i="1"/>
  <c r="U20" i="1"/>
  <c r="V24" i="1"/>
  <c r="U28" i="1"/>
  <c r="V32" i="1"/>
  <c r="U36" i="1"/>
  <c r="V48" i="1"/>
  <c r="U16" i="1"/>
  <c r="V20" i="1"/>
  <c r="U24" i="1"/>
  <c r="V28" i="1"/>
  <c r="U32" i="1"/>
  <c r="V36" i="1"/>
  <c r="U40" i="1"/>
  <c r="V44" i="1"/>
  <c r="V43" i="1"/>
  <c r="V45" i="1"/>
  <c r="V47" i="1"/>
  <c r="V18" i="1"/>
  <c r="V22" i="1"/>
  <c r="V26" i="1"/>
  <c r="V30" i="1"/>
  <c r="V34" i="1"/>
  <c r="V38" i="1"/>
  <c r="V42" i="1"/>
  <c r="V46" i="1"/>
  <c r="U18" i="1"/>
  <c r="U22" i="1"/>
  <c r="U26" i="1"/>
  <c r="U30" i="1"/>
  <c r="U34" i="1"/>
  <c r="U38" i="1"/>
  <c r="U42" i="1"/>
  <c r="U46" i="1"/>
  <c r="U15" i="1"/>
  <c r="U19" i="1"/>
  <c r="U23" i="1"/>
  <c r="U27" i="1"/>
  <c r="U31" i="1"/>
  <c r="U35" i="1"/>
  <c r="U39" i="1"/>
  <c r="U43" i="1"/>
  <c r="U47" i="1"/>
  <c r="U17" i="1"/>
  <c r="U21" i="1"/>
  <c r="U25" i="1"/>
  <c r="U29" i="1"/>
  <c r="U33" i="1"/>
  <c r="U37" i="1"/>
  <c r="U41" i="1"/>
  <c r="U45" i="1"/>
  <c r="P52" i="1"/>
  <c r="P53" i="1" s="1"/>
  <c r="L52" i="1"/>
  <c r="L53" i="1" s="1"/>
  <c r="K52" i="1"/>
  <c r="K53" i="1" s="1"/>
  <c r="H52" i="1"/>
  <c r="H53" i="1" s="1"/>
  <c r="G52" i="1"/>
  <c r="G53" i="1" s="1"/>
  <c r="D52" i="1"/>
  <c r="D53" i="1" s="1"/>
  <c r="A43" i="1"/>
  <c r="A47" i="1" l="1"/>
  <c r="A2" i="1"/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Q38" i="5" l="1"/>
  <c r="N40" i="2"/>
  <c r="Q34" i="5"/>
  <c r="Q4" i="5"/>
  <c r="N7" i="2"/>
  <c r="Q5" i="5"/>
  <c r="N8" i="2"/>
  <c r="Q6" i="5"/>
  <c r="N9" i="2"/>
  <c r="Q7" i="5"/>
  <c r="Q8" i="5"/>
  <c r="N11" i="2"/>
  <c r="Q9" i="5"/>
  <c r="N12" i="2"/>
  <c r="Q10" i="5"/>
  <c r="Q11" i="5"/>
  <c r="N14" i="2"/>
  <c r="Q12" i="5"/>
  <c r="N15" i="2"/>
  <c r="Q13" i="5"/>
  <c r="N16" i="2"/>
  <c r="Q14" i="5"/>
  <c r="Q15" i="5"/>
  <c r="Q16" i="5"/>
  <c r="N20" i="2"/>
  <c r="Q17" i="5"/>
  <c r="Q18" i="5"/>
  <c r="Q19" i="5"/>
  <c r="N23" i="2"/>
  <c r="Q20" i="5"/>
  <c r="N24" i="2"/>
  <c r="Q21" i="5"/>
  <c r="N25" i="2"/>
  <c r="Q22" i="5"/>
  <c r="N26" i="2"/>
  <c r="Q23" i="5"/>
  <c r="N28" i="2"/>
  <c r="Q24" i="5"/>
  <c r="Q25" i="5"/>
  <c r="N30" i="2"/>
  <c r="Q26" i="5"/>
  <c r="N31" i="2"/>
  <c r="Q27" i="5"/>
  <c r="N32" i="2"/>
  <c r="Q28" i="5"/>
  <c r="N33" i="2"/>
  <c r="Q29" i="5"/>
  <c r="Q30" i="5"/>
  <c r="N36" i="2"/>
  <c r="Q31" i="5"/>
  <c r="N37" i="2"/>
  <c r="Q32" i="5"/>
  <c r="Q33" i="5"/>
  <c r="N39" i="2"/>
  <c r="Q35" i="5"/>
  <c r="N41" i="2"/>
  <c r="Q36" i="5"/>
  <c r="Q37" i="5"/>
  <c r="N43" i="2"/>
  <c r="Q39" i="5"/>
  <c r="Q40" i="5"/>
  <c r="Q41" i="5"/>
  <c r="N47" i="2"/>
  <c r="Q42" i="5"/>
  <c r="Q43" i="5"/>
  <c r="Q44" i="5"/>
  <c r="Q3" i="5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K3" i="4" l="1"/>
  <c r="O3" i="4"/>
  <c r="M3" i="5"/>
  <c r="K3" i="5"/>
  <c r="F6" i="2"/>
  <c r="J3" i="4"/>
  <c r="I3" i="4"/>
  <c r="I3" i="5"/>
  <c r="J3" i="5"/>
  <c r="L3" i="4"/>
  <c r="H3" i="4"/>
  <c r="P3" i="5"/>
  <c r="O3" i="5"/>
  <c r="M3" i="4"/>
  <c r="N3" i="4"/>
  <c r="L3" i="5"/>
  <c r="N3" i="5"/>
  <c r="G6" i="2"/>
  <c r="L44" i="4"/>
  <c r="L36" i="4"/>
  <c r="L28" i="4"/>
  <c r="L20" i="4"/>
  <c r="L12" i="4"/>
  <c r="L4" i="4"/>
  <c r="J38" i="4"/>
  <c r="J30" i="4"/>
  <c r="J22" i="4"/>
  <c r="J14" i="4"/>
  <c r="J6" i="4"/>
  <c r="M28" i="4"/>
  <c r="K44" i="4"/>
  <c r="K16" i="4"/>
  <c r="M39" i="4"/>
  <c r="M31" i="4"/>
  <c r="M23" i="4"/>
  <c r="M15" i="4"/>
  <c r="M7" i="4"/>
  <c r="K41" i="4"/>
  <c r="K33" i="4"/>
  <c r="K25" i="4"/>
  <c r="K17" i="4"/>
  <c r="K9" i="4"/>
  <c r="J17" i="4"/>
  <c r="M26" i="4"/>
  <c r="M6" i="4"/>
  <c r="K32" i="4"/>
  <c r="K14" i="4"/>
  <c r="L41" i="4"/>
  <c r="L33" i="4"/>
  <c r="L25" i="4"/>
  <c r="L17" i="4"/>
  <c r="L9" i="4"/>
  <c r="J43" i="4"/>
  <c r="J35" i="4"/>
  <c r="J27" i="4"/>
  <c r="J19" i="4"/>
  <c r="M42" i="4"/>
  <c r="M16" i="4"/>
  <c r="K28" i="4"/>
  <c r="L34" i="4"/>
  <c r="L10" i="4"/>
  <c r="J28" i="4"/>
  <c r="J4" i="4"/>
  <c r="M37" i="4"/>
  <c r="M13" i="4"/>
  <c r="K31" i="4"/>
  <c r="J13" i="4"/>
  <c r="K26" i="4"/>
  <c r="L31" i="4"/>
  <c r="L7" i="4"/>
  <c r="J15" i="4"/>
  <c r="K20" i="4"/>
  <c r="L40" i="4"/>
  <c r="L32" i="4"/>
  <c r="L24" i="4"/>
  <c r="L16" i="4"/>
  <c r="L8" i="4"/>
  <c r="J42" i="4"/>
  <c r="J34" i="4"/>
  <c r="J26" i="4"/>
  <c r="J18" i="4"/>
  <c r="J10" i="4"/>
  <c r="M40" i="4"/>
  <c r="M14" i="4"/>
  <c r="K30" i="4"/>
  <c r="M43" i="4"/>
  <c r="M35" i="4"/>
  <c r="M27" i="4"/>
  <c r="M19" i="4"/>
  <c r="M11" i="4"/>
  <c r="K37" i="4"/>
  <c r="K29" i="4"/>
  <c r="K21" i="4"/>
  <c r="K13" i="4"/>
  <c r="K5" i="4"/>
  <c r="J9" i="4"/>
  <c r="M36" i="4"/>
  <c r="M18" i="4"/>
  <c r="K40" i="4"/>
  <c r="K22" i="4"/>
  <c r="K4" i="4"/>
  <c r="L37" i="4"/>
  <c r="L29" i="4"/>
  <c r="L21" i="4"/>
  <c r="L13" i="4"/>
  <c r="L5" i="4"/>
  <c r="J39" i="4"/>
  <c r="J31" i="4"/>
  <c r="J23" i="4"/>
  <c r="J11" i="4"/>
  <c r="M32" i="4"/>
  <c r="K42" i="4"/>
  <c r="K12" i="4"/>
  <c r="L19" i="4"/>
  <c r="L11" i="4"/>
  <c r="J37" i="4"/>
  <c r="J29" i="4"/>
  <c r="J5" i="4"/>
  <c r="M24" i="4"/>
  <c r="K6" i="4"/>
  <c r="L26" i="4"/>
  <c r="J36" i="4"/>
  <c r="J20" i="4"/>
  <c r="M20" i="4"/>
  <c r="K38" i="4"/>
  <c r="M29" i="4"/>
  <c r="M21" i="4"/>
  <c r="K39" i="4"/>
  <c r="K23" i="4"/>
  <c r="K7" i="4"/>
  <c r="M44" i="4"/>
  <c r="M4" i="4"/>
  <c r="K8" i="4"/>
  <c r="L23" i="4"/>
  <c r="L15" i="4"/>
  <c r="J33" i="4"/>
  <c r="J25" i="4"/>
  <c r="M10" i="4"/>
  <c r="L38" i="4"/>
  <c r="L30" i="4"/>
  <c r="L22" i="4"/>
  <c r="L14" i="4"/>
  <c r="L6" i="4"/>
  <c r="J40" i="4"/>
  <c r="J32" i="4"/>
  <c r="J24" i="4"/>
  <c r="J16" i="4"/>
  <c r="J8" i="4"/>
  <c r="M34" i="4"/>
  <c r="M8" i="4"/>
  <c r="K24" i="4"/>
  <c r="M41" i="4"/>
  <c r="M33" i="4"/>
  <c r="M25" i="4"/>
  <c r="M17" i="4"/>
  <c r="M9" i="4"/>
  <c r="K43" i="4"/>
  <c r="K35" i="4"/>
  <c r="K27" i="4"/>
  <c r="K19" i="4"/>
  <c r="K11" i="4"/>
  <c r="J7" i="4"/>
  <c r="M30" i="4"/>
  <c r="M12" i="4"/>
  <c r="K36" i="4"/>
  <c r="K18" i="4"/>
  <c r="L43" i="4"/>
  <c r="L35" i="4"/>
  <c r="L27" i="4"/>
  <c r="J21" i="4"/>
  <c r="K34" i="4"/>
  <c r="L42" i="4"/>
  <c r="L18" i="4"/>
  <c r="J44" i="4"/>
  <c r="J12" i="4"/>
  <c r="K10" i="4"/>
  <c r="M5" i="4"/>
  <c r="K15" i="4"/>
  <c r="M22" i="4"/>
  <c r="L39" i="4"/>
  <c r="J41" i="4"/>
  <c r="M38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I40" i="4"/>
  <c r="I33" i="4"/>
  <c r="I25" i="4"/>
  <c r="I17" i="4"/>
  <c r="I9" i="4"/>
  <c r="H44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O43" i="4"/>
  <c r="O39" i="4"/>
  <c r="O35" i="4"/>
  <c r="O29" i="4"/>
  <c r="O21" i="4"/>
  <c r="O13" i="4"/>
  <c r="O5" i="4"/>
  <c r="N38" i="4"/>
  <c r="N30" i="4"/>
  <c r="N22" i="4"/>
  <c r="N14" i="4"/>
  <c r="N6" i="4"/>
  <c r="I44" i="4"/>
  <c r="I36" i="4"/>
  <c r="I27" i="4"/>
  <c r="I15" i="4"/>
  <c r="I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O31" i="4"/>
  <c r="O23" i="4"/>
  <c r="O15" i="4"/>
  <c r="O7" i="4"/>
  <c r="N40" i="4"/>
  <c r="N32" i="4"/>
  <c r="N24" i="4"/>
  <c r="N16" i="4"/>
  <c r="N8" i="4"/>
  <c r="I42" i="4"/>
  <c r="I34" i="4"/>
  <c r="I23" i="4"/>
  <c r="I13" i="4"/>
  <c r="I4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O25" i="4"/>
  <c r="O17" i="4"/>
  <c r="O9" i="4"/>
  <c r="N42" i="4"/>
  <c r="N34" i="4"/>
  <c r="N26" i="4"/>
  <c r="N18" i="4"/>
  <c r="N10" i="4"/>
  <c r="I41" i="4"/>
  <c r="I31" i="4"/>
  <c r="I21" i="4"/>
  <c r="I11" i="4"/>
  <c r="H40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O27" i="4"/>
  <c r="N36" i="4"/>
  <c r="N4" i="4"/>
  <c r="I38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N44" i="4"/>
  <c r="N12" i="4"/>
  <c r="I29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O11" i="4"/>
  <c r="N20" i="4"/>
  <c r="I19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O19" i="4"/>
  <c r="N28" i="4"/>
  <c r="I7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F16" i="2"/>
  <c r="F8" i="2"/>
  <c r="F47" i="2"/>
  <c r="I47" i="2" s="1"/>
  <c r="G38" i="2"/>
  <c r="G29" i="2"/>
  <c r="G20" i="2"/>
  <c r="G11" i="2"/>
  <c r="G48" i="2"/>
  <c r="F40" i="2"/>
  <c r="F31" i="2"/>
  <c r="F22" i="2"/>
  <c r="F13" i="2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M19" i="2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6" i="2" l="1"/>
  <c r="I13" i="2"/>
  <c r="I25" i="2"/>
  <c r="I40" i="2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19" i="2" l="1"/>
  <c r="I35" i="2"/>
  <c r="I51" i="2"/>
  <c r="I27" i="2"/>
  <c r="H35" i="2"/>
  <c r="G52" i="2"/>
  <c r="Q27" i="2"/>
  <c r="P27" i="2"/>
  <c r="H27" i="2"/>
  <c r="Q35" i="2"/>
  <c r="P35" i="2"/>
  <c r="H51" i="2"/>
  <c r="P51" i="2"/>
  <c r="F52" i="2"/>
  <c r="Q51" i="2"/>
  <c r="Q19" i="2"/>
  <c r="P19" i="2"/>
  <c r="H19" i="2"/>
  <c r="I52" i="2" l="1"/>
  <c r="P52" i="2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905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<sst xmlns="http://schemas.openxmlformats.org/spreadsheetml/2006/main" count="1066" uniqueCount="282">
  <si>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</si>
  <si>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</si>
  <si>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</si>
  <si>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</si>
  <si>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</si>
  <si>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</si>
  <si>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</si>
  <si>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</si>
  <si>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</si>
  <si>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</si>
  <si>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</si>
  <si>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</si>
  <si>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</si>
  <si>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</si>
  <si>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</si>
  <si>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</si>
  <si>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</si>
  <si>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</si>
  <si>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</si>
  <si>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</si>
  <si>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</si>
  <si>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</si>
  <si>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</si>
  <si>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</si>
  <si>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</si>
  <si>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</si>
  <si>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</si>
  <si>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</si>
  <si>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</si>
  <si>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</si>
  <si>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</si>
  <si>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</si>
  <si>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</si>
  <si>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</si>
  <si>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</si>
  <si>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</si>
  <si>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</si>
  <si>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</si>
  <si>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</si>
  <si>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</si>
  <si>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</si>
  <si>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</si>
  <si>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</si>
  <si>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</si>
  <si>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</si>
  <si>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</si>
  <si>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</si>
  <si>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</si>
  <si>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</si>
  <si>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</si>
  <si>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</si>
  <si>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</si>
  <si>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</si>
  <si>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</si>
  <si>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</si>
  <si>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</si>
  <si>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</si>
  <si>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</si>
  <si>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</si>
  <si>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</si>
  <si>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</si>
  <si>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</si>
  <si>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</si>
  <si>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</si>
  <si>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</si>
  <si>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</si>
  <si>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</si>
  <si>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</si>
  <si>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</si>
  <si>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</si>
  <si>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</si>
  <si>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</si>
  <si>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</si>
  <si>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</si>
  <si>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</si>
  <si>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</si>
  <si>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</si>
  <si>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</si>
  <si>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</si>
  <si>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</si>
  <si>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</si>
  <si>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</si>
  <si>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</si>
  <si>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</si>
  <si>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</si>
  <si>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</si>
  <si>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</si>
  <si>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</si>
  <si>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</si>
  <si>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</si>
  <si>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</si>
  <si>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</si>
  <si>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</si>
  <si>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</si>
  <si>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</si>
  <si>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</si>
  <si>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</si>
  <si>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</si>
  <si>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</si>
  <si>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</si>
  <si>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</si>
  <si>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</si>
  <si>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</si>
  <si>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</si>
  <si>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</si>
  <si>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</si>
  <si>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</si>
  <si>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</si>
  <si>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</si>
  <si>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</si>
  <si>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</si>
  <si>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</si>
  <si>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</si>
  <si>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</si>
  <si>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</si>
  <si>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</si>
  <si>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</si>
  <si>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</si>
  <si>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</si>
  <si>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</si>
  <si>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</si>
  <si>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</si>
  <si>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</si>
  <si>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</si>
  <si>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</si>
  <si>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</si>
  <si>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</si>
  <si>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</si>
  <si>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</si>
  <si>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</si>
  <si>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</si>
  <si>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</si>
  <si>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</si>
  <si>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</si>
  <si>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</si>
  <si>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</si>
  <si>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</si>
  <si>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</si>
  <si>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</si>
  <si>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77A</t>
  </si>
  <si>
    <t>A332A</t>
  </si>
  <si>
    <t>A414</t>
  </si>
  <si>
    <t>A608A</t>
  </si>
  <si>
    <t>B301</t>
  </si>
  <si>
    <t>P1</t>
  </si>
  <si>
    <t>A606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</si>
  <si>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</si>
  <si>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</si>
  <si>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</si>
  <si>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</si>
  <si>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</si>
  <si>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</si>
  <si>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</si>
  <si>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</si>
  <si>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</si>
  <si>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</si>
  <si>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</si>
  <si>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</si>
  <si>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</si>
  <si>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</si>
  <si>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</si>
  <si>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</si>
  <si>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</si>
  <si>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</si>
  <si>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</si>
  <si>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</si>
  <si>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</si>
  <si>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</si>
  <si>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</si>
  <si>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</si>
  <si>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</si>
  <si>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</si>
  <si>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</si>
  <si>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</si>
  <si>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</si>
  <si>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</si>
  <si>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</si>
  <si>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</si>
  <si>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</si>
  <si>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</si>
  <si>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</si>
  <si>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</si>
  <si>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</si>
  <si>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</si>
  <si>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</si>
  <si>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</si>
  <si>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</si>
  <si>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</si>
  <si>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</si>
  <si>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</si>
  <si>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</si>
  <si>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</si>
  <si>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</si>
  <si>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</si>
  <si>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</si>
  <si>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</si>
  <si>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</si>
  <si>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321 - PAEDIATRIC CARDIOLOGY</t>
  </si>
  <si>
    <t>420 - PAEDIATRICS</t>
  </si>
  <si>
    <t>171 - PAEDIATRIC SURGERY</t>
  </si>
  <si>
    <t>74</t>
  </si>
  <si>
    <t>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</si>
  <si>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</si>
  <si>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</si>
  <si>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</si>
  <si>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</si>
  <si>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</si>
  <si>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</si>
  <si>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</si>
  <si>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</si>
  <si>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130 - OPHTHALMOLOGY</t>
  </si>
  <si>
    <t>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</si>
  <si>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</si>
  <si>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</si>
  <si>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</si>
  <si>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</si>
  <si>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</si>
  <si>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</si>
  <si>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</si>
  <si>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</si>
  <si>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</si>
  <si>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</si>
  <si>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</si>
  <si>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</si>
  <si>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</si>
  <si>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</si>
  <si>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</si>
  <si>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</si>
  <si>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</si>
  <si>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</si>
  <si>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</si>
  <si>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</si>
  <si>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H304 103101</t>
  </si>
  <si>
    <t>Difference</t>
  </si>
  <si>
    <t>-</t>
  </si>
  <si>
    <t>E400 Seahorse Intensive Care Unit (PICU) 102043</t>
  </si>
  <si>
    <t>E510 Caterpillar Ward (Ward 30) 102251</t>
  </si>
  <si>
    <t>E602 Penguin Ward (Ward 31) 102041</t>
  </si>
  <si>
    <t>E600 Dolphin Ward (Ward 32) 102033</t>
  </si>
  <si>
    <t>E512 Daisy Ward (Ward 33) 102262</t>
  </si>
  <si>
    <t>E700 Starlight Ward (Ward 34) 102260</t>
  </si>
  <si>
    <t>E702 Apollo 35 Ward (Ward 35) 102034</t>
  </si>
  <si>
    <t>E406 Lighthouse Ward (Ward 37) 102240</t>
  </si>
  <si>
    <t>E500 Bluebell Ward / E501 Sunflower Ward (Ward 38) 102266</t>
  </si>
  <si>
    <t>E400</t>
  </si>
  <si>
    <t>E406A</t>
  </si>
  <si>
    <t>E510</t>
  </si>
  <si>
    <t>E702</t>
  </si>
  <si>
    <t>E307</t>
  </si>
  <si>
    <t>E500</t>
  </si>
  <si>
    <t>E501</t>
  </si>
  <si>
    <t>E512</t>
  </si>
  <si>
    <t>E600</t>
  </si>
  <si>
    <t>E602</t>
  </si>
  <si>
    <t>E700</t>
  </si>
  <si>
    <t>E406</t>
  </si>
  <si>
    <t>E500/1</t>
  </si>
  <si>
    <t>A413</t>
  </si>
  <si>
    <t>Bristol Royal Infirmary</t>
  </si>
  <si>
    <t>Bristol Royal Hospital For Children</t>
  </si>
  <si>
    <t>St Michael's Hospital</t>
  </si>
  <si>
    <t>Bristol Eye Hospital</t>
  </si>
  <si>
    <t>Bristol Haematology and Oncology Centre</t>
  </si>
  <si>
    <t>A512</t>
  </si>
  <si>
    <t>A520A</t>
  </si>
  <si>
    <t>40</t>
  </si>
  <si>
    <t>C602</t>
  </si>
  <si>
    <t>D1</t>
  </si>
  <si>
    <t>D502A</t>
  </si>
  <si>
    <t>P6</t>
  </si>
  <si>
    <t>D701A</t>
  </si>
  <si>
    <t>60S</t>
  </si>
  <si>
    <t>E406B</t>
  </si>
  <si>
    <t>DAU</t>
  </si>
  <si>
    <t>E518</t>
  </si>
  <si>
    <t xml:space="preserve">Medicine </t>
  </si>
  <si>
    <t xml:space="preserve">Specialised Services </t>
  </si>
  <si>
    <t xml:space="preserve">Surgery </t>
  </si>
  <si>
    <t xml:space="preserve">Childens </t>
  </si>
  <si>
    <t xml:space="preserve">Womens </t>
  </si>
  <si>
    <t xml:space="preserve">Trust </t>
  </si>
  <si>
    <t>Head of Nursing Comments where the total fill rate is  75%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</si>
</sst>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2" fillId="0" borderId="0" xfId="1"/>
    <xf numFmtId="0" fontId="4" fillId="0" borderId="0" xfId="1" applyFont="1"/>
    <xf numFmtId="0" fontId="2" fillId="0" borderId="0" xfId="1" quotePrefix="1"/>
    <xf numFmtId="0" fontId="5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3" fillId="5" borderId="8" xfId="0" applyFont="1" applyFill="1" applyBorder="1"/>
    <xf numFmtId="0" fontId="6" fillId="0" borderId="0" xfId="0" applyFont="1"/>
    <xf numFmtId="0" fontId="3" fillId="5" borderId="9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64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8" fillId="0" borderId="0" xfId="0" applyFont="1"/>
    <xf numFmtId="0" fontId="7" fillId="0" borderId="1" xfId="0" quotePrefix="1" applyFont="1" applyBorder="1"/>
    <xf numFmtId="1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 wrapText="1"/>
    </xf>
    <xf numFmtId="1" fontId="9" fillId="3" borderId="3" xfId="0" applyNumberFormat="1" applyFont="1" applyFill="1" applyBorder="1" applyAlignment="1">
      <alignment horizontal="center" wrapText="1"/>
    </xf>
    <xf numFmtId="9" fontId="9" fillId="3" borderId="3" xfId="0" applyNumberFormat="1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" fontId="0" fillId="0" borderId="0" xfId="0" applyNumberFormat="1"/>
    <xf numFmtId="0" fontId="7" fillId="0" borderId="1" xfId="0" applyFont="1" applyBorder="1"/>
    <xf numFmtId="1" fontId="0" fillId="3" borderId="5" xfId="0" applyNumberFormat="1" applyFill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10" fillId="4" borderId="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0" fontId="2" fillId="0" borderId="0" xfId="1" applyFill="1"/>
    <xf numFmtId="0" fontId="7" fillId="0" borderId="0" xfId="0" applyFont="1"/>
    <xf numFmtId="0" fontId="11" fillId="0" borderId="0" xfId="1" applyFont="1"/>
    <xf numFmtId="0" fontId="1" fillId="0" borderId="0" xfId="1" applyFont="1"/>
    <xf numFmtId="0" fontId="7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771525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685800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13">
    <queryTableFields count="5">
      <queryTableField id="1" name="ind_id" tableColumnId="1"/>
      <queryTableField id="2" name="period_code" tableColumnId="2"/>
      <queryTableField id="11" name="ward_code_original" tableColumnId="6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66" tableType="queryTable" totalsRowShown="0" headerRowDxfId="5">
  <autoFilter ref="A1:E66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6" uniqueName="6" name="ward_code_original" queryTableFieldId="11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workbookViewId="0"/>
  </sheetViews>
  <sheetFormatPr defaultRowHeight="15"/>
  <cols>
    <col min="2" max="2" width="38.5703125" bestFit="1" customWidth="1"/>
    <col min="25" max="25" width="41.42578125" customWidth="1"/>
    <col min="26" max="26" width="26" customWidth="1"/>
  </cols>
  <sheetData>
    <row r="1" spans="1:27">
      <c r="I1" t="s">
        <v>226</v>
      </c>
      <c r="M1" t="s">
        <v>231</v>
      </c>
    </row>
    <row r="2" spans="1:27">
      <c r="A2" s="19" t="s">
        <v>130</v>
      </c>
      <c r="B2" s="19" t="s">
        <v>154</v>
      </c>
      <c r="C2" s="55" t="s">
        <v>155</v>
      </c>
      <c r="I2" t="s">
        <v>227</v>
      </c>
      <c r="J2" t="s">
        <v>228</v>
      </c>
      <c r="K2" t="s">
        <v>229</v>
      </c>
      <c r="L2" t="s">
        <v>230</v>
      </c>
      <c r="M2" t="s">
        <v>227</v>
      </c>
      <c r="N2" t="s">
        <v>228</v>
      </c>
      <c r="O2" t="s">
        <v>229</v>
      </c>
      <c r="P2" t="s">
        <v>230</v>
      </c>
      <c r="Q2" t="s">
        <v>153</v>
      </c>
      <c r="W2" s="58" t="s">
        <v>103</v>
      </c>
      <c r="X2" t="s">
        <v>184</v>
      </c>
      <c r="Y2" s="110" t="s">
        <v>258</v>
      </c>
      <c r="Z2" t="s">
        <v>185</v>
      </c>
    </row>
    <row r="3" spans="1:27">
      <c r="A3" s="21" t="s">
        <v>54</v>
      </c>
      <c r="B3" s="21" t="s">
        <v>17</v>
      </c>
      <c r="C3" s="98" t="s">
        <v>96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Report'!$A$1:$V$98,4,FALSE)</f>
        <v>1398.75</v>
      </c>
      <c r="J3">
        <f>VLOOKUP($A3,'Unify Report'!$A$1:$V$98,3,FALSE)</f>
        <v>1567.75</v>
      </c>
      <c r="K3">
        <f>VLOOKUP($A3,'Unify Report'!$A$1:$V$98,8,FALSE)</f>
        <v>1111.5</v>
      </c>
      <c r="L3">
        <f>VLOOKUP($A3,'Unify Report'!$A$1:$V$98,7,FALSE)</f>
        <v>2033.5</v>
      </c>
      <c r="M3">
        <f>VLOOKUP($A3,'Unify Report'!$A$1:$V$98,12,FALSE)</f>
        <v>1020.25</v>
      </c>
      <c r="N3">
        <f>VLOOKUP($A3,'Unify Report'!$A$1:$V$98,11,FALSE)</f>
        <v>1029.7</v>
      </c>
      <c r="O3">
        <f>VLOOKUP($A3,'Unify Report'!$A$1:$V$98,16,FALSE)</f>
        <v>781</v>
      </c>
      <c r="P3">
        <f>VLOOKUP($A3,'Unify Report'!$A$1:$V$98,15,FALSE)</f>
        <v>2041.5</v>
      </c>
      <c r="Q3" s="97">
        <f>VLOOKUP($C3,CHPPD!$D$6:$Q$70,8,FALSE)</f>
        <v>761</v>
      </c>
      <c r="W3" t="s">
        <v>186</v>
      </c>
      <c r="X3" t="s">
        <v>184</v>
      </c>
      <c r="Y3" s="110" t="s">
        <v>258</v>
      </c>
      <c r="Z3" t="s">
        <v>187</v>
      </c>
    </row>
    <row r="4" spans="1:27">
      <c r="A4" s="21" t="s">
        <v>55</v>
      </c>
      <c r="B4" s="21" t="s">
        <v>20</v>
      </c>
      <c r="C4" s="21" t="s">
        <v>97</v>
      </c>
      <c r="D4" t="str">
        <f t="shared" si="0"/>
        <v>RA701</v>
      </c>
      <c r="E4" t="str">
        <f t="shared" si="1"/>
        <v>Bristol Royal Infirmary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Report'!$A$1:$V$98,4,FALSE)</f>
        <v>2589.4166666666665</v>
      </c>
      <c r="J4">
        <f>VLOOKUP($A4,'Unify Report'!$A$1:$V$98,3,FALSE)</f>
        <v>2597.4166666666665</v>
      </c>
      <c r="K4">
        <f>VLOOKUP($A4,'Unify Report'!$A$1:$V$98,8,FALSE)</f>
        <v>1869.9166666666667</v>
      </c>
      <c r="L4">
        <f>VLOOKUP($A4,'Unify Report'!$A$1:$V$98,7,FALSE)</f>
        <v>1823.9166666666667</v>
      </c>
      <c r="M4">
        <f>VLOOKUP($A4,'Unify Report'!$A$1:$V$98,12,FALSE)</f>
        <v>2387</v>
      </c>
      <c r="N4">
        <f>VLOOKUP($A4,'Unify Report'!$A$1:$V$98,11,FALSE)</f>
        <v>2432</v>
      </c>
      <c r="O4">
        <f>VLOOKUP($A4,'Unify Report'!$A$1:$V$98,16,FALSE)</f>
        <v>1705</v>
      </c>
      <c r="P4">
        <f>VLOOKUP($A4,'Unify Report'!$A$1:$V$98,15,FALSE)</f>
        <v>1668</v>
      </c>
      <c r="Q4" s="97">
        <f>VLOOKUP($C4,CHPPD!$D$6:$Q$70,8,FALSE)</f>
        <v>877</v>
      </c>
      <c r="W4" t="s">
        <v>189</v>
      </c>
      <c r="X4" t="s">
        <v>184</v>
      </c>
      <c r="Y4" s="110" t="s">
        <v>258</v>
      </c>
      <c r="Z4" t="s">
        <v>190</v>
      </c>
    </row>
    <row r="5" spans="1:27">
      <c r="A5" s="21" t="s">
        <v>56</v>
      </c>
      <c r="B5" s="21" t="s">
        <v>19</v>
      </c>
      <c r="C5" s="21" t="s">
        <v>98</v>
      </c>
      <c r="D5" t="str">
        <f t="shared" si="0"/>
        <v>RA701</v>
      </c>
      <c r="E5" t="str">
        <f t="shared" si="1"/>
        <v>Bristol Royal Infirmary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Report'!$A$1:$V$98,4,FALSE)</f>
        <v>2230.25</v>
      </c>
      <c r="J5">
        <f>VLOOKUP($A5,'Unify Report'!$A$1:$V$98,3,FALSE)</f>
        <v>2221</v>
      </c>
      <c r="K5">
        <f>VLOOKUP($A5,'Unify Report'!$A$1:$V$98,8,FALSE)</f>
        <v>1828.5</v>
      </c>
      <c r="L5">
        <f>VLOOKUP($A5,'Unify Report'!$A$1:$V$98,7,FALSE)</f>
        <v>2121</v>
      </c>
      <c r="M5">
        <f>VLOOKUP($A5,'Unify Report'!$A$1:$V$98,12,FALSE)</f>
        <v>1705</v>
      </c>
      <c r="N5">
        <f>VLOOKUP($A5,'Unify Report'!$A$1:$V$98,11,FALSE)</f>
        <v>1694.5</v>
      </c>
      <c r="O5">
        <f>VLOOKUP($A5,'Unify Report'!$A$1:$V$98,16,FALSE)</f>
        <v>1353</v>
      </c>
      <c r="P5">
        <f>VLOOKUP($A5,'Unify Report'!$A$1:$V$98,15,FALSE)</f>
        <v>1696.25</v>
      </c>
      <c r="Q5" s="97">
        <f>VLOOKUP($C5,CHPPD!$D$6:$Q$70,8,FALSE)</f>
        <v>881</v>
      </c>
      <c r="W5" t="s">
        <v>191</v>
      </c>
      <c r="X5" t="s">
        <v>184</v>
      </c>
      <c r="Y5" s="110" t="s">
        <v>258</v>
      </c>
      <c r="Z5" t="s">
        <v>185</v>
      </c>
      <c r="AA5" t="s">
        <v>190</v>
      </c>
    </row>
    <row r="6" spans="1:27">
      <c r="A6" s="21" t="s">
        <v>57</v>
      </c>
      <c r="B6" s="21" t="s">
        <v>13</v>
      </c>
      <c r="C6" s="21" t="s">
        <v>99</v>
      </c>
      <c r="D6" t="str">
        <f t="shared" si="0"/>
        <v>RA701</v>
      </c>
      <c r="E6" t="str">
        <f t="shared" si="1"/>
        <v>Bristol Royal Infirmary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Report'!$A$1:$V$98,4,FALSE)</f>
        <v>1864.75</v>
      </c>
      <c r="J6">
        <f>VLOOKUP($A6,'Unify Report'!$A$1:$V$98,3,FALSE)</f>
        <v>1790.75</v>
      </c>
      <c r="K6">
        <f>VLOOKUP($A6,'Unify Report'!$A$1:$V$98,8,FALSE)</f>
        <v>1112.75</v>
      </c>
      <c r="L6">
        <f>VLOOKUP($A6,'Unify Report'!$A$1:$V$98,7,FALSE)</f>
        <v>1223</v>
      </c>
      <c r="M6">
        <f>VLOOKUP($A6,'Unify Report'!$A$1:$V$98,12,FALSE)</f>
        <v>1364</v>
      </c>
      <c r="N6">
        <f>VLOOKUP($A6,'Unify Report'!$A$1:$V$98,11,FALSE)</f>
        <v>1364</v>
      </c>
      <c r="O6">
        <f>VLOOKUP($A6,'Unify Report'!$A$1:$V$98,16,FALSE)</f>
        <v>1023</v>
      </c>
      <c r="P6">
        <f>VLOOKUP($A6,'Unify Report'!$A$1:$V$98,15,FALSE)</f>
        <v>1210</v>
      </c>
      <c r="Q6" s="97">
        <f>VLOOKUP($C6,CHPPD!$D$6:$Q$70,8,FALSE)</f>
        <v>712</v>
      </c>
      <c r="W6" t="s">
        <v>105</v>
      </c>
      <c r="X6" t="s">
        <v>184</v>
      </c>
      <c r="Y6" s="110" t="s">
        <v>258</v>
      </c>
      <c r="Z6" t="s">
        <v>185</v>
      </c>
    </row>
    <row r="7" spans="1:27">
      <c r="A7" s="21" t="s">
        <v>58</v>
      </c>
      <c r="B7" s="21" t="s">
        <v>18</v>
      </c>
      <c r="C7" s="21" t="s">
        <v>100</v>
      </c>
      <c r="D7" t="str">
        <f t="shared" si="0"/>
        <v>RA701</v>
      </c>
      <c r="E7" t="str">
        <f t="shared" si="1"/>
        <v>Bristol Royal Infirmary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Report'!$A$1:$V$98,4,FALSE)</f>
        <v>1116.1166666666666</v>
      </c>
      <c r="J7">
        <f>VLOOKUP($A7,'Unify Report'!$A$1:$V$98,3,FALSE)</f>
        <v>1095</v>
      </c>
      <c r="K7">
        <f>VLOOKUP($A7,'Unify Report'!$A$1:$V$98,8,FALSE)</f>
        <v>747</v>
      </c>
      <c r="L7">
        <f>VLOOKUP($A7,'Unify Report'!$A$1:$V$98,7,FALSE)</f>
        <v>851</v>
      </c>
      <c r="M7">
        <f>VLOOKUP($A7,'Unify Report'!$A$1:$V$98,12,FALSE)</f>
        <v>682</v>
      </c>
      <c r="N7">
        <f>VLOOKUP($A7,'Unify Report'!$A$1:$V$98,11,FALSE)</f>
        <v>682.5</v>
      </c>
      <c r="O7">
        <f>VLOOKUP($A7,'Unify Report'!$A$1:$V$98,16,FALSE)</f>
        <v>682</v>
      </c>
      <c r="P7">
        <f>VLOOKUP($A7,'Unify Report'!$A$1:$V$98,15,FALSE)</f>
        <v>847.25</v>
      </c>
      <c r="Q7" s="97">
        <f>VLOOKUP($C7,CHPPD!$D$6:$Q$70,8,FALSE)</f>
        <v>506</v>
      </c>
      <c r="W7" t="s">
        <v>192</v>
      </c>
      <c r="X7" t="s">
        <v>184</v>
      </c>
      <c r="Y7" s="110" t="s">
        <v>258</v>
      </c>
      <c r="Z7" t="s">
        <v>190</v>
      </c>
      <c r="AA7" t="s">
        <v>188</v>
      </c>
    </row>
    <row r="8" spans="1:27">
      <c r="A8" s="21" t="s">
        <v>59</v>
      </c>
      <c r="B8" s="21" t="s">
        <v>15</v>
      </c>
      <c r="C8" s="21" t="s">
        <v>101</v>
      </c>
      <c r="D8" t="str">
        <f t="shared" si="0"/>
        <v>RA701</v>
      </c>
      <c r="E8" t="str">
        <f t="shared" si="1"/>
        <v>Bristol Royal Infirmary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Report'!$A$1:$V$98,4,FALSE)</f>
        <v>1645.5</v>
      </c>
      <c r="J8">
        <f>VLOOKUP($A8,'Unify Report'!$A$1:$V$98,3,FALSE)</f>
        <v>1684.75</v>
      </c>
      <c r="K8">
        <f>VLOOKUP($A8,'Unify Report'!$A$1:$V$98,8,FALSE)</f>
        <v>1124.25</v>
      </c>
      <c r="L8">
        <f>VLOOKUP($A8,'Unify Report'!$A$1:$V$98,7,FALSE)</f>
        <v>1357.5833333333333</v>
      </c>
      <c r="M8">
        <f>VLOOKUP($A8,'Unify Report'!$A$1:$V$98,12,FALSE)</f>
        <v>1023</v>
      </c>
      <c r="N8">
        <f>VLOOKUP($A8,'Unify Report'!$A$1:$V$98,11,FALSE)</f>
        <v>1034</v>
      </c>
      <c r="O8">
        <f>VLOOKUP($A8,'Unify Report'!$A$1:$V$98,16,FALSE)</f>
        <v>1023</v>
      </c>
      <c r="P8">
        <f>VLOOKUP($A8,'Unify Report'!$A$1:$V$98,15,FALSE)</f>
        <v>1298.5</v>
      </c>
      <c r="Q8" s="97">
        <f>VLOOKUP($C8,CHPPD!$D$6:$Q$70,8,FALSE)</f>
        <v>739</v>
      </c>
      <c r="W8" t="s">
        <v>119</v>
      </c>
      <c r="X8" t="s">
        <v>184</v>
      </c>
      <c r="Y8" s="110" t="s">
        <v>258</v>
      </c>
      <c r="Z8" t="s">
        <v>193</v>
      </c>
      <c r="AA8" t="s">
        <v>188</v>
      </c>
    </row>
    <row r="9" spans="1:27">
      <c r="A9" s="21" t="s">
        <v>60</v>
      </c>
      <c r="B9" s="21" t="s">
        <v>22</v>
      </c>
      <c r="C9" s="21" t="s">
        <v>102</v>
      </c>
      <c r="D9" t="str">
        <f t="shared" si="0"/>
        <v>RA701</v>
      </c>
      <c r="E9" t="str">
        <f t="shared" si="1"/>
        <v>Bristol Royal Infirmary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Report'!$A$1:$V$98,4,FALSE)</f>
        <v>1117.5</v>
      </c>
      <c r="J9">
        <f>VLOOKUP($A9,'Unify Report'!$A$1:$V$98,3,FALSE)</f>
        <v>1117.5</v>
      </c>
      <c r="K9">
        <f>VLOOKUP($A9,'Unify Report'!$A$1:$V$98,8,FALSE)</f>
        <v>925.25</v>
      </c>
      <c r="L9">
        <f>VLOOKUP($A9,'Unify Report'!$A$1:$V$98,7,FALSE)</f>
        <v>945.5</v>
      </c>
      <c r="M9">
        <f>VLOOKUP($A9,'Unify Report'!$A$1:$V$98,12,FALSE)</f>
        <v>1023</v>
      </c>
      <c r="N9">
        <f>VLOOKUP($A9,'Unify Report'!$A$1:$V$98,11,FALSE)</f>
        <v>1023</v>
      </c>
      <c r="O9">
        <f>VLOOKUP($A9,'Unify Report'!$A$1:$V$98,16,FALSE)</f>
        <v>341</v>
      </c>
      <c r="P9">
        <f>VLOOKUP($A9,'Unify Report'!$A$1:$V$98,15,FALSE)</f>
        <v>407</v>
      </c>
      <c r="Q9" s="97">
        <f>VLOOKUP($C9,CHPPD!$D$6:$Q$70,8,FALSE)</f>
        <v>612</v>
      </c>
      <c r="W9" t="s">
        <v>194</v>
      </c>
      <c r="X9" t="s">
        <v>184</v>
      </c>
      <c r="Y9" s="110" t="s">
        <v>258</v>
      </c>
      <c r="Z9" t="s">
        <v>190</v>
      </c>
      <c r="AA9" t="s">
        <v>185</v>
      </c>
    </row>
    <row r="10" spans="1:27">
      <c r="A10" s="21" t="s">
        <v>61</v>
      </c>
      <c r="B10" s="21" t="s">
        <v>23</v>
      </c>
      <c r="C10" s="21" t="s">
        <v>103</v>
      </c>
      <c r="D10" t="str">
        <f t="shared" si="0"/>
        <v>RA701</v>
      </c>
      <c r="E10" t="str">
        <f t="shared" si="1"/>
        <v>Bristol Royal Infirmary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Report'!$A$1:$V$98,4,FALSE)</f>
        <v>1497.5</v>
      </c>
      <c r="J10">
        <f>VLOOKUP($A10,'Unify Report'!$A$1:$V$98,3,FALSE)</f>
        <v>1457.75</v>
      </c>
      <c r="K10">
        <f>VLOOKUP($A10,'Unify Report'!$A$1:$V$98,8,FALSE)</f>
        <v>744.25</v>
      </c>
      <c r="L10">
        <f>VLOOKUP($A10,'Unify Report'!$A$1:$V$98,7,FALSE)</f>
        <v>717</v>
      </c>
      <c r="M10">
        <f>VLOOKUP($A10,'Unify Report'!$A$1:$V$98,12,FALSE)</f>
        <v>1364</v>
      </c>
      <c r="N10">
        <f>VLOOKUP($A10,'Unify Report'!$A$1:$V$98,11,FALSE)</f>
        <v>1375</v>
      </c>
      <c r="O10">
        <f>VLOOKUP($A10,'Unify Report'!$A$1:$V$98,16,FALSE)</f>
        <v>682</v>
      </c>
      <c r="P10">
        <f>VLOOKUP($A10,'Unify Report'!$A$1:$V$98,15,FALSE)</f>
        <v>638</v>
      </c>
      <c r="Q10" s="97">
        <f>VLOOKUP($C10,CHPPD!$D$6:$Q$70,8,FALSE)</f>
        <v>402</v>
      </c>
      <c r="W10" t="s">
        <v>111</v>
      </c>
      <c r="X10" t="s">
        <v>184</v>
      </c>
      <c r="Y10" s="110" t="s">
        <v>258</v>
      </c>
      <c r="Z10" t="s">
        <v>195</v>
      </c>
      <c r="AA10" t="s">
        <v>187</v>
      </c>
    </row>
    <row r="11" spans="1:27">
      <c r="A11" s="21" t="s">
        <v>62</v>
      </c>
      <c r="B11" s="21" t="s">
        <v>16</v>
      </c>
      <c r="C11" s="21" t="s">
        <v>104</v>
      </c>
      <c r="D11" t="str">
        <f t="shared" si="0"/>
        <v>RA701</v>
      </c>
      <c r="E11" t="str">
        <f t="shared" si="1"/>
        <v>Bristol Royal Infirmary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Report'!$A$1:$V$98,4,FALSE)</f>
        <v>1126</v>
      </c>
      <c r="J11">
        <f>VLOOKUP($A11,'Unify Report'!$A$1:$V$98,3,FALSE)</f>
        <v>1184.5</v>
      </c>
      <c r="K11">
        <f>VLOOKUP($A11,'Unify Report'!$A$1:$V$98,8,FALSE)</f>
        <v>1110.5</v>
      </c>
      <c r="L11">
        <f>VLOOKUP($A11,'Unify Report'!$A$1:$V$98,7,FALSE)</f>
        <v>1490.75</v>
      </c>
      <c r="M11">
        <f>VLOOKUP($A11,'Unify Report'!$A$1:$V$98,12,FALSE)</f>
        <v>682</v>
      </c>
      <c r="N11">
        <f>VLOOKUP($A11,'Unify Report'!$A$1:$V$98,11,FALSE)</f>
        <v>720</v>
      </c>
      <c r="O11">
        <f>VLOOKUP($A11,'Unify Report'!$A$1:$V$98,16,FALSE)</f>
        <v>682</v>
      </c>
      <c r="P11">
        <f>VLOOKUP($A11,'Unify Report'!$A$1:$V$98,15,FALSE)</f>
        <v>1426.75</v>
      </c>
      <c r="Q11" s="97">
        <f>VLOOKUP($C11,CHPPD!$D$6:$Q$70,8,FALSE)</f>
        <v>618</v>
      </c>
      <c r="W11" t="s">
        <v>112</v>
      </c>
      <c r="X11" t="s">
        <v>184</v>
      </c>
      <c r="Y11" s="110" t="s">
        <v>258</v>
      </c>
      <c r="Z11" t="s">
        <v>187</v>
      </c>
      <c r="AA11" t="s">
        <v>195</v>
      </c>
    </row>
    <row r="12" spans="1:27">
      <c r="A12" s="21" t="s">
        <v>63</v>
      </c>
      <c r="B12" s="21" t="s">
        <v>14</v>
      </c>
      <c r="C12" s="21" t="s">
        <v>105</v>
      </c>
      <c r="D12" t="str">
        <f t="shared" si="0"/>
        <v>RA701</v>
      </c>
      <c r="E12" t="str">
        <f t="shared" si="1"/>
        <v>Bristol Royal Infirmary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Report'!$A$1:$V$98,4,FALSE)</f>
        <v>746</v>
      </c>
      <c r="J12">
        <f>VLOOKUP($A12,'Unify Report'!$A$1:$V$98,3,FALSE)</f>
        <v>746</v>
      </c>
      <c r="K12">
        <f>VLOOKUP($A12,'Unify Report'!$A$1:$V$98,8,FALSE)</f>
        <v>1502.25</v>
      </c>
      <c r="L12">
        <f>VLOOKUP($A12,'Unify Report'!$A$1:$V$98,7,FALSE)</f>
        <v>1566.75</v>
      </c>
      <c r="M12">
        <f>VLOOKUP($A12,'Unify Report'!$A$1:$V$98,12,FALSE)</f>
        <v>682</v>
      </c>
      <c r="N12">
        <f>VLOOKUP($A12,'Unify Report'!$A$1:$V$98,11,FALSE)</f>
        <v>681.25</v>
      </c>
      <c r="O12">
        <f>VLOOKUP($A12,'Unify Report'!$A$1:$V$98,16,FALSE)</f>
        <v>682</v>
      </c>
      <c r="P12">
        <f>VLOOKUP($A12,'Unify Report'!$A$1:$V$98,15,FALSE)</f>
        <v>1001</v>
      </c>
      <c r="Q12" s="97">
        <f>VLOOKUP($C12,CHPPD!$D$6:$Q$70,8,FALSE)</f>
        <v>558</v>
      </c>
      <c r="W12" t="s">
        <v>113</v>
      </c>
      <c r="X12" t="s">
        <v>184</v>
      </c>
      <c r="Y12" s="110" t="s">
        <v>258</v>
      </c>
      <c r="Z12" t="s">
        <v>195</v>
      </c>
      <c r="AA12" t="s">
        <v>185</v>
      </c>
    </row>
    <row r="13" spans="1:27">
      <c r="A13" s="21" t="s">
        <v>64</v>
      </c>
      <c r="B13" s="21" t="s">
        <v>21</v>
      </c>
      <c r="C13" s="21" t="s">
        <v>106</v>
      </c>
      <c r="D13" t="str">
        <f t="shared" si="0"/>
        <v>RA701</v>
      </c>
      <c r="E13" t="str">
        <f t="shared" si="1"/>
        <v>Bristol Royal Infirmary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Report'!$A$1:$V$98,4,FALSE)</f>
        <v>1385.5</v>
      </c>
      <c r="J13">
        <f>VLOOKUP($A13,'Unify Report'!$A$1:$V$98,3,FALSE)</f>
        <v>1453.5</v>
      </c>
      <c r="K13">
        <f>VLOOKUP($A13,'Unify Report'!$A$1:$V$98,8,FALSE)</f>
        <v>1125</v>
      </c>
      <c r="L13">
        <f>VLOOKUP($A13,'Unify Report'!$A$1:$V$98,7,FALSE)</f>
        <v>1049</v>
      </c>
      <c r="M13">
        <f>VLOOKUP($A13,'Unify Report'!$A$1:$V$98,12,FALSE)</f>
        <v>1023</v>
      </c>
      <c r="N13">
        <f>VLOOKUP($A13,'Unify Report'!$A$1:$V$98,11,FALSE)</f>
        <v>1110.25</v>
      </c>
      <c r="O13">
        <f>VLOOKUP($A13,'Unify Report'!$A$1:$V$98,16,FALSE)</f>
        <v>682</v>
      </c>
      <c r="P13">
        <f>VLOOKUP($A13,'Unify Report'!$A$1:$V$98,15,FALSE)</f>
        <v>847.5</v>
      </c>
      <c r="Q13" s="97">
        <f>VLOOKUP($C13,CHPPD!$D$6:$Q$70,8,FALSE)</f>
        <v>746</v>
      </c>
      <c r="W13" s="110" t="s">
        <v>252</v>
      </c>
      <c r="X13" t="s">
        <v>196</v>
      </c>
      <c r="Y13" s="110" t="s">
        <v>259</v>
      </c>
      <c r="Z13" t="s">
        <v>197</v>
      </c>
      <c r="AA13" t="s">
        <v>188</v>
      </c>
    </row>
    <row r="14" spans="1:27">
      <c r="A14" s="21" t="s">
        <v>65</v>
      </c>
      <c r="B14" s="21" t="s">
        <v>24</v>
      </c>
      <c r="C14" s="22" t="s">
        <v>107</v>
      </c>
      <c r="D14" t="str">
        <f t="shared" si="0"/>
        <v>RA773</v>
      </c>
      <c r="E14" t="str">
        <f t="shared" si="1"/>
        <v>Bristol Royal Hospital For Children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Report'!$A$1:$V$98,4,FALSE)</f>
        <v>1507</v>
      </c>
      <c r="J14">
        <f>VLOOKUP($A14,'Unify Report'!$A$1:$V$98,3,FALSE)</f>
        <v>1633.75</v>
      </c>
      <c r="K14">
        <f>VLOOKUP($A14,'Unify Report'!$A$1:$V$98,8,FALSE)</f>
        <v>1892.25</v>
      </c>
      <c r="L14">
        <f>VLOOKUP($A14,'Unify Report'!$A$1:$V$98,7,FALSE)</f>
        <v>1664.5</v>
      </c>
      <c r="M14">
        <f>VLOOKUP($A14,'Unify Report'!$A$1:$V$98,12,FALSE)</f>
        <v>682</v>
      </c>
      <c r="N14">
        <f>VLOOKUP($A14,'Unify Report'!$A$1:$V$98,11,FALSE)</f>
        <v>935</v>
      </c>
      <c r="O14">
        <f>VLOOKUP($A14,'Unify Report'!$A$1:$V$98,16,FALSE)</f>
        <v>1023</v>
      </c>
      <c r="P14">
        <f>VLOOKUP($A14,'Unify Report'!$A$1:$V$98,15,FALSE)</f>
        <v>1097.25</v>
      </c>
      <c r="Q14" s="97">
        <f>VLOOKUP($C14,CHPPD!$D$6:$Q$70,8,FALSE)</f>
        <v>919</v>
      </c>
      <c r="W14" s="110" t="s">
        <v>247</v>
      </c>
      <c r="X14" t="s">
        <v>196</v>
      </c>
      <c r="Y14" s="110" t="s">
        <v>259</v>
      </c>
      <c r="Z14" t="s">
        <v>198</v>
      </c>
      <c r="AA14" t="s">
        <v>199</v>
      </c>
    </row>
    <row r="15" spans="1:27">
      <c r="A15" s="21" t="s">
        <v>66</v>
      </c>
      <c r="B15" s="21" t="s">
        <v>25</v>
      </c>
      <c r="C15" s="22" t="s">
        <v>108</v>
      </c>
      <c r="D15" t="str">
        <f t="shared" si="0"/>
        <v>RA773</v>
      </c>
      <c r="E15" t="str">
        <f t="shared" si="1"/>
        <v>Bristol Royal Hospital For Children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Report'!$A$1:$V$98,4,FALSE)</f>
        <v>1497.75</v>
      </c>
      <c r="J15">
        <f>VLOOKUP($A15,'Unify Report'!$A$1:$V$98,3,FALSE)</f>
        <v>1454</v>
      </c>
      <c r="K15">
        <f>VLOOKUP($A15,'Unify Report'!$A$1:$V$98,8,FALSE)</f>
        <v>1675.25</v>
      </c>
      <c r="L15">
        <f>VLOOKUP($A15,'Unify Report'!$A$1:$V$98,7,FALSE)</f>
        <v>1601</v>
      </c>
      <c r="M15">
        <f>VLOOKUP($A15,'Unify Report'!$A$1:$V$98,12,FALSE)</f>
        <v>682</v>
      </c>
      <c r="N15">
        <f>VLOOKUP($A15,'Unify Report'!$A$1:$V$98,11,FALSE)</f>
        <v>846.5</v>
      </c>
      <c r="O15">
        <f>VLOOKUP($A15,'Unify Report'!$A$1:$V$98,16,FALSE)</f>
        <v>1012</v>
      </c>
      <c r="P15">
        <f>VLOOKUP($A15,'Unify Report'!$A$1:$V$98,15,FALSE)</f>
        <v>1166</v>
      </c>
      <c r="Q15" s="97">
        <f>VLOOKUP($C15,CHPPD!$D$6:$Q$70,8,FALSE)</f>
        <v>927</v>
      </c>
      <c r="W15" s="110" t="s">
        <v>253</v>
      </c>
      <c r="X15" t="s">
        <v>196</v>
      </c>
      <c r="Y15" s="110" t="s">
        <v>259</v>
      </c>
      <c r="Z15" t="s">
        <v>199</v>
      </c>
      <c r="AA15" t="s">
        <v>198</v>
      </c>
    </row>
    <row r="16" spans="1:27">
      <c r="A16" s="21" t="s">
        <v>67</v>
      </c>
      <c r="B16" s="21" t="s">
        <v>27</v>
      </c>
      <c r="C16" s="21" t="s">
        <v>109</v>
      </c>
      <c r="D16" t="str">
        <f t="shared" si="0"/>
        <v>RA701</v>
      </c>
      <c r="E16" t="str">
        <f t="shared" si="1"/>
        <v>Bristol Royal Infirmary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Report'!$A$1:$V$98,4,FALSE)</f>
        <v>1849.5</v>
      </c>
      <c r="J16">
        <f>VLOOKUP($A16,'Unify Report'!$A$1:$V$98,3,FALSE)</f>
        <v>1837</v>
      </c>
      <c r="K16">
        <f>VLOOKUP($A16,'Unify Report'!$A$1:$V$98,8,FALSE)</f>
        <v>373.5</v>
      </c>
      <c r="L16">
        <f>VLOOKUP($A16,'Unify Report'!$A$1:$V$98,7,FALSE)</f>
        <v>329.25</v>
      </c>
      <c r="M16">
        <f>VLOOKUP($A16,'Unify Report'!$A$1:$V$98,12,FALSE)</f>
        <v>1364</v>
      </c>
      <c r="N16">
        <f>VLOOKUP($A16,'Unify Report'!$A$1:$V$98,11,FALSE)</f>
        <v>1364</v>
      </c>
      <c r="O16">
        <f>VLOOKUP($A16,'Unify Report'!$A$1:$V$98,16,FALSE)</f>
        <v>341</v>
      </c>
      <c r="P16">
        <f>VLOOKUP($A16,'Unify Report'!$A$1:$V$98,15,FALSE)</f>
        <v>341.5</v>
      </c>
      <c r="Q16" s="97">
        <f>VLOOKUP($C16,CHPPD!$D$6:$Q$70,8,FALSE)</f>
        <v>280</v>
      </c>
      <c r="W16" s="110" t="s">
        <v>244</v>
      </c>
      <c r="X16" t="s">
        <v>196</v>
      </c>
      <c r="Y16" s="110" t="s">
        <v>259</v>
      </c>
      <c r="Z16" t="s">
        <v>199</v>
      </c>
      <c r="AA16" t="s">
        <v>197</v>
      </c>
    </row>
    <row r="17" spans="1:27">
      <c r="A17" s="21" t="s">
        <v>68</v>
      </c>
      <c r="B17" s="21" t="s">
        <v>30</v>
      </c>
      <c r="C17" s="21" t="s">
        <v>110</v>
      </c>
      <c r="D17" t="str">
        <f t="shared" si="0"/>
        <v>RA701</v>
      </c>
      <c r="E17" t="str">
        <f t="shared" si="1"/>
        <v>Bristol Royal Infirmary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Report'!$A$1:$V$98,4,FALSE)</f>
        <v>6452.3333333333303</v>
      </c>
      <c r="J17">
        <f>VLOOKUP($A17,'Unify Report'!$A$1:$V$98,3,FALSE)</f>
        <v>6236</v>
      </c>
      <c r="K17">
        <f>VLOOKUP($A17,'Unify Report'!$A$1:$V$98,8,FALSE)</f>
        <v>559</v>
      </c>
      <c r="L17">
        <f>VLOOKUP($A17,'Unify Report'!$A$1:$V$98,7,FALSE)</f>
        <v>397.25</v>
      </c>
      <c r="M17">
        <f>VLOOKUP($A17,'Unify Report'!$A$1:$V$98,12,FALSE)</f>
        <v>6405.5</v>
      </c>
      <c r="N17">
        <f>VLOOKUP($A17,'Unify Report'!$A$1:$V$98,11,FALSE)</f>
        <v>6083.5</v>
      </c>
      <c r="O17">
        <f>VLOOKUP($A17,'Unify Report'!$A$1:$V$98,16,FALSE)</f>
        <v>356.5</v>
      </c>
      <c r="P17">
        <f>VLOOKUP($A17,'Unify Report'!$A$1:$V$98,15,FALSE)</f>
        <v>448.5</v>
      </c>
      <c r="Q17" s="97">
        <f>VLOOKUP($C17,CHPPD!$D$6:$Q$70,8,FALSE)</f>
        <v>721</v>
      </c>
      <c r="W17" t="s">
        <v>118</v>
      </c>
      <c r="X17" t="s">
        <v>184</v>
      </c>
      <c r="Y17" s="110" t="s">
        <v>258</v>
      </c>
      <c r="Z17" t="s">
        <v>193</v>
      </c>
      <c r="AA17" t="s">
        <v>190</v>
      </c>
    </row>
    <row r="18" spans="1:27">
      <c r="A18" s="21" t="s">
        <v>69</v>
      </c>
      <c r="B18" s="21" t="s">
        <v>29</v>
      </c>
      <c r="C18" s="21" t="s">
        <v>111</v>
      </c>
      <c r="D18" t="str">
        <f t="shared" si="0"/>
        <v>RA701</v>
      </c>
      <c r="E18" t="str">
        <f t="shared" si="1"/>
        <v>Bristol Royal Infirmary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Report'!$A$1:$V$98,4,FALSE)</f>
        <v>1434.5</v>
      </c>
      <c r="J18">
        <f>VLOOKUP($A18,'Unify Report'!$A$1:$V$98,3,FALSE)</f>
        <v>1381.5</v>
      </c>
      <c r="K18">
        <f>VLOOKUP($A18,'Unify Report'!$A$1:$V$98,8,FALSE)</f>
        <v>1124.75</v>
      </c>
      <c r="L18">
        <f>VLOOKUP($A18,'Unify Report'!$A$1:$V$98,7,FALSE)</f>
        <v>1086</v>
      </c>
      <c r="M18">
        <f>VLOOKUP($A18,'Unify Report'!$A$1:$V$98,12,FALSE)</f>
        <v>1023</v>
      </c>
      <c r="N18">
        <f>VLOOKUP($A18,'Unify Report'!$A$1:$V$98,11,FALSE)</f>
        <v>1035.25</v>
      </c>
      <c r="O18">
        <f>VLOOKUP($A18,'Unify Report'!$A$1:$V$98,16,FALSE)</f>
        <v>341</v>
      </c>
      <c r="P18">
        <f>VLOOKUP($A18,'Unify Report'!$A$1:$V$98,15,FALSE)</f>
        <v>462</v>
      </c>
      <c r="Q18" s="97">
        <f>VLOOKUP($C18,CHPPD!$D$6:$Q$70,8,FALSE)</f>
        <v>730</v>
      </c>
      <c r="W18" s="58" t="s">
        <v>200</v>
      </c>
      <c r="X18" t="s">
        <v>201</v>
      </c>
      <c r="Y18" s="110" t="s">
        <v>260</v>
      </c>
      <c r="Z18" t="s">
        <v>202</v>
      </c>
      <c r="AA18" t="s">
        <v>188</v>
      </c>
    </row>
    <row r="19" spans="1:27">
      <c r="A19" s="21" t="s">
        <v>70</v>
      </c>
      <c r="B19" s="21" t="s">
        <v>28</v>
      </c>
      <c r="C19" s="21" t="s">
        <v>112</v>
      </c>
      <c r="D19" t="str">
        <f t="shared" si="0"/>
        <v>RA701</v>
      </c>
      <c r="E19" t="str">
        <f t="shared" si="1"/>
        <v>Bristol Royal Infirmary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Report'!$A$1:$V$98,4,FALSE)</f>
        <v>1435.25</v>
      </c>
      <c r="J19">
        <f>VLOOKUP($A19,'Unify Report'!$A$1:$V$98,3,FALSE)</f>
        <v>1378.25</v>
      </c>
      <c r="K19">
        <f>VLOOKUP($A19,'Unify Report'!$A$1:$V$98,8,FALSE)</f>
        <v>1259</v>
      </c>
      <c r="L19">
        <f>VLOOKUP($A19,'Unify Report'!$A$1:$V$98,7,FALSE)</f>
        <v>1347.25</v>
      </c>
      <c r="M19">
        <f>VLOOKUP($A19,'Unify Report'!$A$1:$V$98,12,FALSE)</f>
        <v>1023</v>
      </c>
      <c r="N19">
        <f>VLOOKUP($A19,'Unify Report'!$A$1:$V$98,11,FALSE)</f>
        <v>1034.5</v>
      </c>
      <c r="O19">
        <f>VLOOKUP($A19,'Unify Report'!$A$1:$V$98,16,FALSE)</f>
        <v>341</v>
      </c>
      <c r="P19">
        <f>VLOOKUP($A19,'Unify Report'!$A$1:$V$98,15,FALSE)</f>
        <v>505.5</v>
      </c>
      <c r="Q19" s="97">
        <f>VLOOKUP($C19,CHPPD!$D$6:$Q$70,8,FALSE)</f>
        <v>707</v>
      </c>
      <c r="W19" t="s">
        <v>127</v>
      </c>
      <c r="X19" t="s">
        <v>201</v>
      </c>
      <c r="Y19" s="110" t="s">
        <v>260</v>
      </c>
      <c r="Z19" t="s">
        <v>202</v>
      </c>
      <c r="AA19" t="s">
        <v>188</v>
      </c>
    </row>
    <row r="20" spans="1:27">
      <c r="A20" s="21" t="s">
        <v>71</v>
      </c>
      <c r="B20" s="21" t="s">
        <v>26</v>
      </c>
      <c r="C20" s="21" t="s">
        <v>113</v>
      </c>
      <c r="D20" t="str">
        <f t="shared" si="0"/>
        <v>RA701</v>
      </c>
      <c r="E20" t="str">
        <f t="shared" si="1"/>
        <v>Bristol Royal Infirmary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Report'!$A$1:$V$98,4,FALSE)</f>
        <v>1403.5</v>
      </c>
      <c r="J20">
        <f>VLOOKUP($A20,'Unify Report'!$A$1:$V$98,3,FALSE)</f>
        <v>1329.75</v>
      </c>
      <c r="K20">
        <f>VLOOKUP($A20,'Unify Report'!$A$1:$V$98,8,FALSE)</f>
        <v>1108.75</v>
      </c>
      <c r="L20">
        <f>VLOOKUP($A20,'Unify Report'!$A$1:$V$98,7,FALSE)</f>
        <v>1262</v>
      </c>
      <c r="M20">
        <f>VLOOKUP($A20,'Unify Report'!$A$1:$V$98,12,FALSE)</f>
        <v>1023</v>
      </c>
      <c r="N20">
        <f>VLOOKUP($A20,'Unify Report'!$A$1:$V$98,11,FALSE)</f>
        <v>1023</v>
      </c>
      <c r="O20">
        <f>VLOOKUP($A20,'Unify Report'!$A$1:$V$98,16,FALSE)</f>
        <v>341</v>
      </c>
      <c r="P20">
        <f>VLOOKUP($A20,'Unify Report'!$A$1:$V$98,15,FALSE)</f>
        <v>704</v>
      </c>
      <c r="Q20" s="97">
        <f>VLOOKUP($C20,CHPPD!$D$6:$Q$70,8,FALSE)</f>
        <v>712</v>
      </c>
      <c r="W20" t="s">
        <v>126</v>
      </c>
      <c r="X20" t="s">
        <v>201</v>
      </c>
      <c r="Y20" s="110" t="s">
        <v>260</v>
      </c>
      <c r="Z20" t="s">
        <v>198</v>
      </c>
      <c r="AA20" t="s">
        <v>188</v>
      </c>
    </row>
    <row r="21" spans="1:27">
      <c r="A21" s="21" t="s">
        <v>72</v>
      </c>
      <c r="B21" s="21" t="s">
        <v>31</v>
      </c>
      <c r="C21" s="21" t="s">
        <v>114</v>
      </c>
      <c r="D21" t="str">
        <f t="shared" si="0"/>
        <v>RA710</v>
      </c>
      <c r="E21" t="str">
        <f t="shared" si="1"/>
        <v>Bristol Haematology and Oncology Centre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Report'!$A$1:$V$98,4,FALSE)</f>
        <v>2620.49999999999</v>
      </c>
      <c r="J21">
        <f>VLOOKUP($A21,'Unify Report'!$A$1:$V$98,3,FALSE)</f>
        <v>2675.0833333333335</v>
      </c>
      <c r="K21">
        <f>VLOOKUP($A21,'Unify Report'!$A$1:$V$98,8,FALSE)</f>
        <v>1116.3333333333333</v>
      </c>
      <c r="L21">
        <f>VLOOKUP($A21,'Unify Report'!$A$1:$V$98,7,FALSE)</f>
        <v>1192.5</v>
      </c>
      <c r="M21">
        <f>VLOOKUP($A21,'Unify Report'!$A$1:$V$98,12,FALSE)</f>
        <v>2046</v>
      </c>
      <c r="N21">
        <f>VLOOKUP($A21,'Unify Report'!$A$1:$V$98,11,FALSE)</f>
        <v>1970</v>
      </c>
      <c r="O21">
        <f>VLOOKUP($A21,'Unify Report'!$A$1:$V$98,16,FALSE)</f>
        <v>682</v>
      </c>
      <c r="P21">
        <f>VLOOKUP($A21,'Unify Report'!$A$1:$V$98,15,FALSE)</f>
        <v>817.66666666666663</v>
      </c>
      <c r="Q21" s="97">
        <f>VLOOKUP($C21,CHPPD!$D$6:$Q$70,8,FALSE)</f>
        <v>924</v>
      </c>
      <c r="W21" t="s">
        <v>129</v>
      </c>
      <c r="X21" t="s">
        <v>201</v>
      </c>
      <c r="Y21" s="110" t="s">
        <v>260</v>
      </c>
      <c r="Z21" t="s">
        <v>203</v>
      </c>
      <c r="AA21" t="s">
        <v>188</v>
      </c>
    </row>
    <row r="22" spans="1:27">
      <c r="A22" s="21" t="s">
        <v>73</v>
      </c>
      <c r="B22" s="21" t="s">
        <v>32</v>
      </c>
      <c r="C22" s="21" t="s">
        <v>115</v>
      </c>
      <c r="D22" t="str">
        <f t="shared" si="0"/>
        <v>RA710</v>
      </c>
      <c r="E22" t="str">
        <f t="shared" si="1"/>
        <v>Bristol Haematology and Oncology Centre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Report'!$A$1:$V$98,4,FALSE)</f>
        <v>2624.8333333333298</v>
      </c>
      <c r="J22">
        <f>VLOOKUP($A22,'Unify Report'!$A$1:$V$98,3,FALSE)</f>
        <v>2446.3333333333335</v>
      </c>
      <c r="K22">
        <f>VLOOKUP($A22,'Unify Report'!$A$1:$V$98,8,FALSE)</f>
        <v>740.91666666666595</v>
      </c>
      <c r="L22">
        <f>VLOOKUP($A22,'Unify Report'!$A$1:$V$98,7,FALSE)</f>
        <v>924.41666666666663</v>
      </c>
      <c r="M22">
        <f>VLOOKUP($A22,'Unify Report'!$A$1:$V$98,12,FALSE)</f>
        <v>1705</v>
      </c>
      <c r="N22">
        <f>VLOOKUP($A22,'Unify Report'!$A$1:$V$98,11,FALSE)</f>
        <v>1700.5</v>
      </c>
      <c r="O22">
        <f>VLOOKUP($A22,'Unify Report'!$A$1:$V$98,16,FALSE)</f>
        <v>682</v>
      </c>
      <c r="P22">
        <f>VLOOKUP($A22,'Unify Report'!$A$1:$V$98,15,FALSE)</f>
        <v>1078</v>
      </c>
      <c r="Q22" s="97">
        <f>VLOOKUP($C22,CHPPD!$D$6:$Q$70,8,FALSE)</f>
        <v>742</v>
      </c>
      <c r="W22" s="110" t="s">
        <v>255</v>
      </c>
      <c r="X22" t="s">
        <v>196</v>
      </c>
      <c r="Y22" s="110" t="s">
        <v>259</v>
      </c>
      <c r="Z22" t="s">
        <v>204</v>
      </c>
      <c r="AA22" t="s">
        <v>198</v>
      </c>
    </row>
    <row r="23" spans="1:27">
      <c r="A23" s="21" t="s">
        <v>74</v>
      </c>
      <c r="B23" s="21" t="s">
        <v>232</v>
      </c>
      <c r="C23" s="22" t="s">
        <v>116</v>
      </c>
      <c r="D23" t="str">
        <f t="shared" si="0"/>
        <v>RA708</v>
      </c>
      <c r="E23" t="str">
        <f t="shared" si="1"/>
        <v>Bristol Eye Hospital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Report'!$A$1:$V$98,4,FALSE)</f>
        <v>1650</v>
      </c>
      <c r="J23">
        <f>VLOOKUP($A23,'Unify Report'!$A$1:$V$98,3,FALSE)</f>
        <v>1327.5</v>
      </c>
      <c r="K23">
        <f>VLOOKUP($A23,'Unify Report'!$A$1:$V$98,8,FALSE)</f>
        <v>1276</v>
      </c>
      <c r="L23">
        <f>VLOOKUP($A23,'Unify Report'!$A$1:$V$98,7,FALSE)</f>
        <v>1019.5</v>
      </c>
      <c r="M23">
        <f>VLOOKUP($A23,'Unify Report'!$A$1:$V$98,12,FALSE)</f>
        <v>682</v>
      </c>
      <c r="N23">
        <f>VLOOKUP($A23,'Unify Report'!$A$1:$V$98,11,FALSE)</f>
        <v>682</v>
      </c>
      <c r="O23">
        <f>VLOOKUP($A23,'Unify Report'!$A$1:$V$98,16,FALSE)</f>
        <v>0</v>
      </c>
      <c r="P23">
        <f>VLOOKUP($A23,'Unify Report'!$A$1:$V$98,15,FALSE)</f>
        <v>22</v>
      </c>
      <c r="Q23" s="97">
        <f>VLOOKUP($C23,CHPPD!$D$6:$Q$70,8,FALSE)</f>
        <v>212</v>
      </c>
      <c r="W23" s="110" t="s">
        <v>246</v>
      </c>
      <c r="X23" t="s">
        <v>196</v>
      </c>
      <c r="Y23" s="110" t="s">
        <v>259</v>
      </c>
      <c r="Z23" t="s">
        <v>198</v>
      </c>
      <c r="AA23" t="s">
        <v>205</v>
      </c>
    </row>
    <row r="24" spans="1:27">
      <c r="A24" s="21" t="s">
        <v>75</v>
      </c>
      <c r="B24" s="21" t="s">
        <v>40</v>
      </c>
      <c r="C24" s="21" t="s">
        <v>117</v>
      </c>
      <c r="D24" t="str">
        <f t="shared" si="0"/>
        <v>RA701</v>
      </c>
      <c r="E24" t="str">
        <f t="shared" si="1"/>
        <v>Bristol Royal Infirmary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Report'!$A$1:$V$98,4,FALSE)</f>
        <v>6843.5</v>
      </c>
      <c r="J24">
        <f>VLOOKUP($A24,'Unify Report'!$A$1:$V$98,3,FALSE)</f>
        <v>6924.5</v>
      </c>
      <c r="K24">
        <f>VLOOKUP($A24,'Unify Report'!$A$1:$V$98,8,FALSE)</f>
        <v>753</v>
      </c>
      <c r="L24">
        <f>VLOOKUP($A24,'Unify Report'!$A$1:$V$98,7,FALSE)</f>
        <v>701.25</v>
      </c>
      <c r="M24">
        <f>VLOOKUP($A24,'Unify Report'!$A$1:$V$98,12,FALSE)</f>
        <v>6272.5</v>
      </c>
      <c r="N24">
        <f>VLOOKUP($A24,'Unify Report'!$A$1:$V$98,11,FALSE)</f>
        <v>6347.5</v>
      </c>
      <c r="O24">
        <f>VLOOKUP($A24,'Unify Report'!$A$1:$V$98,16,FALSE)</f>
        <v>682</v>
      </c>
      <c r="P24">
        <f>VLOOKUP($A24,'Unify Report'!$A$1:$V$98,15,FALSE)</f>
        <v>715</v>
      </c>
      <c r="Q24" s="97">
        <f>VLOOKUP($C24,CHPPD!$D$6:$Q$70,8,FALSE)</f>
        <v>564</v>
      </c>
      <c r="W24" s="110" t="s">
        <v>254</v>
      </c>
      <c r="X24" t="s">
        <v>196</v>
      </c>
      <c r="Y24" s="110" t="s">
        <v>259</v>
      </c>
      <c r="Z24" t="s">
        <v>206</v>
      </c>
      <c r="AA24" t="s">
        <v>207</v>
      </c>
    </row>
    <row r="25" spans="1:27">
      <c r="A25" s="21" t="s">
        <v>76</v>
      </c>
      <c r="B25" s="21" t="s">
        <v>44</v>
      </c>
      <c r="C25" s="21" t="s">
        <v>118</v>
      </c>
      <c r="D25" t="str">
        <f t="shared" si="0"/>
        <v>RA701</v>
      </c>
      <c r="E25" t="str">
        <f t="shared" si="1"/>
        <v>Bristol Royal Infirmary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Report'!$A$1:$V$98,4,FALSE)</f>
        <v>1066.75</v>
      </c>
      <c r="J25">
        <f>VLOOKUP($A25,'Unify Report'!$A$1:$V$98,3,FALSE)</f>
        <v>1064.5</v>
      </c>
      <c r="K25">
        <f>VLOOKUP($A25,'Unify Report'!$A$1:$V$98,8,FALSE)</f>
        <v>1211.5</v>
      </c>
      <c r="L25">
        <f>VLOOKUP($A25,'Unify Report'!$A$1:$V$98,7,FALSE)</f>
        <v>1201.75</v>
      </c>
      <c r="M25">
        <f>VLOOKUP($A25,'Unify Report'!$A$1:$V$98,12,FALSE)</f>
        <v>713</v>
      </c>
      <c r="N25">
        <f>VLOOKUP($A25,'Unify Report'!$A$1:$V$98,11,FALSE)</f>
        <v>713</v>
      </c>
      <c r="O25">
        <f>VLOOKUP($A25,'Unify Report'!$A$1:$V$98,16,FALSE)</f>
        <v>1069.5</v>
      </c>
      <c r="P25">
        <f>VLOOKUP($A25,'Unify Report'!$A$1:$V$98,15,FALSE)</f>
        <v>1159.5</v>
      </c>
      <c r="Q25" s="97">
        <f>VLOOKUP($C25,CHPPD!$D$6:$Q$70,8,FALSE)</f>
        <v>532</v>
      </c>
      <c r="W25" s="110" t="s">
        <v>249</v>
      </c>
      <c r="X25" t="s">
        <v>196</v>
      </c>
      <c r="Y25" s="110" t="s">
        <v>259</v>
      </c>
      <c r="Z25" t="s">
        <v>198</v>
      </c>
      <c r="AA25" t="s">
        <v>205</v>
      </c>
    </row>
    <row r="26" spans="1:27">
      <c r="A26" s="21" t="s">
        <v>77</v>
      </c>
      <c r="B26" s="21" t="s">
        <v>42</v>
      </c>
      <c r="C26" s="21" t="s">
        <v>119</v>
      </c>
      <c r="D26" t="str">
        <f t="shared" si="0"/>
        <v>RA701</v>
      </c>
      <c r="E26" t="str">
        <f t="shared" si="1"/>
        <v>Bristol Royal Infirmary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Report'!$A$1:$V$98,4,FALSE)</f>
        <v>1431.5833333333333</v>
      </c>
      <c r="J26">
        <f>VLOOKUP($A26,'Unify Report'!$A$1:$V$98,3,FALSE)</f>
        <v>1388.8333333333333</v>
      </c>
      <c r="K26">
        <f>VLOOKUP($A26,'Unify Report'!$A$1:$V$98,8,FALSE)</f>
        <v>1143.9166666666667</v>
      </c>
      <c r="L26">
        <f>VLOOKUP($A26,'Unify Report'!$A$1:$V$98,7,FALSE)</f>
        <v>1555.6666666666667</v>
      </c>
      <c r="M26">
        <f>VLOOKUP($A26,'Unify Report'!$A$1:$V$98,12,FALSE)</f>
        <v>1069.5</v>
      </c>
      <c r="N26">
        <f>VLOOKUP($A26,'Unify Report'!$A$1:$V$98,11,FALSE)</f>
        <v>1081</v>
      </c>
      <c r="O26">
        <f>VLOOKUP($A26,'Unify Report'!$A$1:$V$98,16,FALSE)</f>
        <v>713</v>
      </c>
      <c r="P26">
        <f>VLOOKUP($A26,'Unify Report'!$A$1:$V$98,15,FALSE)</f>
        <v>1424.75</v>
      </c>
      <c r="Q26" s="97">
        <f>VLOOKUP($C26,CHPPD!$D$6:$Q$70,8,FALSE)</f>
        <v>624</v>
      </c>
      <c r="W26" t="s">
        <v>208</v>
      </c>
      <c r="X26" t="s">
        <v>209</v>
      </c>
      <c r="Y26" s="110" t="s">
        <v>261</v>
      </c>
      <c r="Z26" t="s">
        <v>210</v>
      </c>
      <c r="AA26" t="s">
        <v>188</v>
      </c>
    </row>
    <row r="27" spans="1:27">
      <c r="A27" s="21" t="s">
        <v>78</v>
      </c>
      <c r="B27" s="21" t="s">
        <v>43</v>
      </c>
      <c r="C27" s="21" t="s">
        <v>120</v>
      </c>
      <c r="D27" t="str">
        <f t="shared" si="0"/>
        <v>RA701</v>
      </c>
      <c r="E27" t="str">
        <f t="shared" si="1"/>
        <v>Bristol Royal Infirmary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Report'!$A$1:$V$98,4,FALSE)</f>
        <v>2048</v>
      </c>
      <c r="J27">
        <f>VLOOKUP($A27,'Unify Report'!$A$1:$V$98,3,FALSE)</f>
        <v>2029</v>
      </c>
      <c r="K27">
        <f>VLOOKUP($A27,'Unify Report'!$A$1:$V$98,8,FALSE)</f>
        <v>1073.75</v>
      </c>
      <c r="L27">
        <f>VLOOKUP($A27,'Unify Report'!$A$1:$V$98,7,FALSE)</f>
        <v>1008.5</v>
      </c>
      <c r="M27">
        <f>VLOOKUP($A27,'Unify Report'!$A$1:$V$98,12,FALSE)</f>
        <v>1426</v>
      </c>
      <c r="N27">
        <f>VLOOKUP($A27,'Unify Report'!$A$1:$V$98,11,FALSE)</f>
        <v>1437</v>
      </c>
      <c r="O27">
        <f>VLOOKUP($A27,'Unify Report'!$A$1:$V$98,16,FALSE)</f>
        <v>713</v>
      </c>
      <c r="P27">
        <f>VLOOKUP($A27,'Unify Report'!$A$1:$V$98,15,FALSE)</f>
        <v>697</v>
      </c>
      <c r="Q27" s="97">
        <f>VLOOKUP($C27,CHPPD!$D$6:$Q$70,8,FALSE)</f>
        <v>653</v>
      </c>
      <c r="W27" t="s">
        <v>116</v>
      </c>
      <c r="X27" t="s">
        <v>209</v>
      </c>
      <c r="Y27" s="110" t="s">
        <v>261</v>
      </c>
      <c r="Z27" t="s">
        <v>210</v>
      </c>
    </row>
    <row r="28" spans="1:27">
      <c r="A28" s="21" t="s">
        <v>79</v>
      </c>
      <c r="B28" s="21" t="s">
        <v>39</v>
      </c>
      <c r="C28" s="21" t="s">
        <v>121</v>
      </c>
      <c r="D28" t="str">
        <f t="shared" si="0"/>
        <v>RA701</v>
      </c>
      <c r="E28" t="str">
        <f t="shared" si="1"/>
        <v>Bristol Royal Infirmary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Report'!$A$1:$V$98,4,FALSE)</f>
        <v>2300</v>
      </c>
      <c r="J28">
        <f>VLOOKUP($A28,'Unify Report'!$A$1:$V$98,3,FALSE)</f>
        <v>2179.5</v>
      </c>
      <c r="K28">
        <f>VLOOKUP($A28,'Unify Report'!$A$1:$V$98,8,FALSE)</f>
        <v>1258.25</v>
      </c>
      <c r="L28">
        <f>VLOOKUP($A28,'Unify Report'!$A$1:$V$98,7,FALSE)</f>
        <v>1505.5</v>
      </c>
      <c r="M28">
        <f>VLOOKUP($A28,'Unify Report'!$A$1:$V$98,12,FALSE)</f>
        <v>1783</v>
      </c>
      <c r="N28">
        <f>VLOOKUP($A28,'Unify Report'!$A$1:$V$98,11,FALSE)</f>
        <v>1827.1666666666667</v>
      </c>
      <c r="O28">
        <f>VLOOKUP($A28,'Unify Report'!$A$1:$V$98,16,FALSE)</f>
        <v>1426</v>
      </c>
      <c r="P28">
        <f>VLOOKUP($A28,'Unify Report'!$A$1:$V$98,15,FALSE)</f>
        <v>1700.5</v>
      </c>
      <c r="Q28" s="97">
        <f>VLOOKUP($C28,CHPPD!$D$6:$Q$70,8,FALSE)</f>
        <v>924</v>
      </c>
      <c r="W28" t="s">
        <v>114</v>
      </c>
      <c r="X28" t="s">
        <v>211</v>
      </c>
      <c r="Y28" s="110" t="s">
        <v>262</v>
      </c>
      <c r="Z28" t="s">
        <v>206</v>
      </c>
      <c r="AA28" t="s">
        <v>188</v>
      </c>
    </row>
    <row r="29" spans="1:27">
      <c r="A29" s="21" t="s">
        <v>80</v>
      </c>
      <c r="B29" s="21" t="s">
        <v>41</v>
      </c>
      <c r="C29" s="21" t="s">
        <v>122</v>
      </c>
      <c r="D29" t="str">
        <f t="shared" si="0"/>
        <v>RA701</v>
      </c>
      <c r="E29" t="str">
        <f t="shared" si="1"/>
        <v>Bristol Royal Infirmary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Report'!$A$1:$V$98,4,FALSE)</f>
        <v>2141</v>
      </c>
      <c r="J29">
        <f>VLOOKUP($A29,'Unify Report'!$A$1:$V$98,3,FALSE)</f>
        <v>2124</v>
      </c>
      <c r="K29">
        <f>VLOOKUP($A29,'Unify Report'!$A$1:$V$98,8,FALSE)</f>
        <v>1414.75</v>
      </c>
      <c r="L29">
        <f>VLOOKUP($A29,'Unify Report'!$A$1:$V$98,7,FALSE)</f>
        <v>1706.5</v>
      </c>
      <c r="M29">
        <f>VLOOKUP($A29,'Unify Report'!$A$1:$V$98,12,FALSE)</f>
        <v>1780</v>
      </c>
      <c r="N29">
        <f>VLOOKUP($A29,'Unify Report'!$A$1:$V$98,11,FALSE)</f>
        <v>1768.25</v>
      </c>
      <c r="O29">
        <f>VLOOKUP($A29,'Unify Report'!$A$1:$V$98,16,FALSE)</f>
        <v>1414.5</v>
      </c>
      <c r="P29">
        <f>VLOOKUP($A29,'Unify Report'!$A$1:$V$98,15,FALSE)</f>
        <v>1782.5</v>
      </c>
      <c r="Q29" s="97">
        <f>VLOOKUP($C29,CHPPD!$D$6:$Q$70,8,FALSE)</f>
        <v>968</v>
      </c>
      <c r="W29" t="s">
        <v>115</v>
      </c>
      <c r="X29" t="s">
        <v>211</v>
      </c>
      <c r="Y29" s="110" t="s">
        <v>262</v>
      </c>
      <c r="Z29" t="s">
        <v>212</v>
      </c>
      <c r="AA29" t="s">
        <v>188</v>
      </c>
    </row>
    <row r="30" spans="1:27">
      <c r="A30" s="21" t="s">
        <v>81</v>
      </c>
      <c r="B30" s="21" t="s">
        <v>235</v>
      </c>
      <c r="C30" s="98" t="s">
        <v>244</v>
      </c>
      <c r="D30" t="str">
        <f t="shared" si="0"/>
        <v>RA723</v>
      </c>
      <c r="E30" t="str">
        <f t="shared" si="1"/>
        <v>Bristol Royal Hospital For Children</v>
      </c>
      <c r="F30" t="str">
        <f t="shared" si="4"/>
        <v>E400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Report'!$A$1:$V$98,4,FALSE)</f>
        <v>6074.5</v>
      </c>
      <c r="J30">
        <f>VLOOKUP($A30,'Unify Report'!$A$1:$V$98,3,FALSE)</f>
        <v>6109.5</v>
      </c>
      <c r="K30">
        <f>VLOOKUP($A30,'Unify Report'!$A$1:$V$98,8,FALSE)</f>
        <v>725.5</v>
      </c>
      <c r="L30">
        <f>VLOOKUP($A30,'Unify Report'!$A$1:$V$98,7,FALSE)</f>
        <v>276</v>
      </c>
      <c r="M30">
        <f>VLOOKUP($A30,'Unify Report'!$A$1:$V$98,12,FALSE)</f>
        <v>6060.5</v>
      </c>
      <c r="N30">
        <f>VLOOKUP($A30,'Unify Report'!$A$1:$V$98,11,FALSE)</f>
        <v>5867</v>
      </c>
      <c r="O30">
        <f>VLOOKUP($A30,'Unify Report'!$A$1:$V$98,16,FALSE)</f>
        <v>713</v>
      </c>
      <c r="P30">
        <f>VLOOKUP($A30,'Unify Report'!$A$1:$V$98,15,FALSE)</f>
        <v>218.5</v>
      </c>
      <c r="Q30" s="97">
        <f>VLOOKUP($C30,CHPPD!$D$6:$Q$70,8,FALSE)</f>
        <v>441</v>
      </c>
      <c r="W30" t="s">
        <v>213</v>
      </c>
      <c r="X30" t="s">
        <v>184</v>
      </c>
      <c r="Y30" s="110" t="s">
        <v>258</v>
      </c>
      <c r="Z30" t="s">
        <v>185</v>
      </c>
      <c r="AA30" t="s">
        <v>214</v>
      </c>
    </row>
    <row r="31" spans="1:27">
      <c r="A31" s="21" t="s">
        <v>82</v>
      </c>
      <c r="B31" s="21" t="s">
        <v>236</v>
      </c>
      <c r="C31" s="70" t="s">
        <v>246</v>
      </c>
      <c r="D31" t="str">
        <f t="shared" si="0"/>
        <v>RA723</v>
      </c>
      <c r="E31" t="str">
        <f t="shared" si="1"/>
        <v>Bristol Royal Hospital For Children</v>
      </c>
      <c r="F31" t="str">
        <f t="shared" si="4"/>
        <v>E510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Report'!$A$1:$V$98,4,FALSE)</f>
        <v>3577.5</v>
      </c>
      <c r="J31">
        <f>VLOOKUP($A31,'Unify Report'!$A$1:$V$98,3,FALSE)</f>
        <v>3645.1666666666665</v>
      </c>
      <c r="K31">
        <f>VLOOKUP($A31,'Unify Report'!$A$1:$V$98,8,FALSE)</f>
        <v>345.5</v>
      </c>
      <c r="L31">
        <f>VLOOKUP($A31,'Unify Report'!$A$1:$V$98,7,FALSE)</f>
        <v>663.75</v>
      </c>
      <c r="M31">
        <f>VLOOKUP($A31,'Unify Report'!$A$1:$V$98,12,FALSE)</f>
        <v>3797.5</v>
      </c>
      <c r="N31">
        <f>VLOOKUP($A31,'Unify Report'!$A$1:$V$98,11,FALSE)</f>
        <v>3563.3333333333335</v>
      </c>
      <c r="O31">
        <f>VLOOKUP($A31,'Unify Report'!$A$1:$V$98,16,FALSE)</f>
        <v>356.5</v>
      </c>
      <c r="P31">
        <f>VLOOKUP($A31,'Unify Report'!$A$1:$V$98,15,FALSE)</f>
        <v>645</v>
      </c>
      <c r="Q31" s="97">
        <f>VLOOKUP($C31,CHPPD!$D$6:$Q$70,8,FALSE)</f>
        <v>725</v>
      </c>
      <c r="W31" t="s">
        <v>101</v>
      </c>
      <c r="X31" t="s">
        <v>184</v>
      </c>
      <c r="Y31" s="110" t="s">
        <v>258</v>
      </c>
      <c r="Z31" t="s">
        <v>185</v>
      </c>
      <c r="AA31" t="s">
        <v>214</v>
      </c>
    </row>
    <row r="32" spans="1:27">
      <c r="A32" s="21" t="s">
        <v>83</v>
      </c>
      <c r="B32" s="21" t="s">
        <v>237</v>
      </c>
      <c r="C32" s="70" t="s">
        <v>253</v>
      </c>
      <c r="D32" t="str">
        <f t="shared" si="0"/>
        <v>RA723</v>
      </c>
      <c r="E32" t="str">
        <f t="shared" si="1"/>
        <v>Bristol Royal Hospital For Children</v>
      </c>
      <c r="F32" t="str">
        <f t="shared" si="4"/>
        <v>E602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Report'!$A$1:$V$98,4,FALSE)</f>
        <v>2338.5</v>
      </c>
      <c r="J32">
        <f>VLOOKUP($A32,'Unify Report'!$A$1:$V$98,3,FALSE)</f>
        <v>2439.25</v>
      </c>
      <c r="K32">
        <f>VLOOKUP($A32,'Unify Report'!$A$1:$V$98,8,FALSE)</f>
        <v>355</v>
      </c>
      <c r="L32">
        <f>VLOOKUP($A32,'Unify Report'!$A$1:$V$98,7,FALSE)</f>
        <v>403</v>
      </c>
      <c r="M32">
        <f>VLOOKUP($A32,'Unify Report'!$A$1:$V$98,12,FALSE)</f>
        <v>1667.5</v>
      </c>
      <c r="N32">
        <f>VLOOKUP($A32,'Unify Report'!$A$1:$V$98,11,FALSE)</f>
        <v>1783</v>
      </c>
      <c r="O32">
        <f>VLOOKUP($A32,'Unify Report'!$A$1:$V$98,16,FALSE)</f>
        <v>345</v>
      </c>
      <c r="P32">
        <f>VLOOKUP($A32,'Unify Report'!$A$1:$V$98,15,FALSE)</f>
        <v>447.5</v>
      </c>
      <c r="Q32" s="97">
        <f>VLOOKUP($C32,CHPPD!$D$6:$Q$70,8,FALSE)</f>
        <v>510</v>
      </c>
      <c r="W32" t="s">
        <v>109</v>
      </c>
      <c r="X32" t="s">
        <v>184</v>
      </c>
      <c r="Y32" s="110" t="s">
        <v>258</v>
      </c>
      <c r="Z32" t="s">
        <v>195</v>
      </c>
      <c r="AA32" t="s">
        <v>188</v>
      </c>
    </row>
    <row r="33" spans="1:27">
      <c r="A33" s="21" t="s">
        <v>84</v>
      </c>
      <c r="B33" s="21" t="s">
        <v>238</v>
      </c>
      <c r="C33" s="70" t="s">
        <v>252</v>
      </c>
      <c r="D33" t="str">
        <f t="shared" si="0"/>
        <v>RA723</v>
      </c>
      <c r="E33" t="str">
        <f t="shared" si="1"/>
        <v>Bristol Royal Hospital For Children</v>
      </c>
      <c r="F33" t="str">
        <f t="shared" si="4"/>
        <v>E600</v>
      </c>
      <c r="G33" t="str">
        <f t="shared" si="2"/>
        <v>321 - PAEDIATRIC CARDIOLOGY</v>
      </c>
      <c r="H33" t="str">
        <f t="shared" si="3"/>
        <v/>
      </c>
      <c r="I33">
        <f>VLOOKUP($A33,'Unify Report'!$A$1:$V$98,4,FALSE)</f>
        <v>2160.25</v>
      </c>
      <c r="J33">
        <f>VLOOKUP($A33,'Unify Report'!$A$1:$V$98,3,FALSE)</f>
        <v>1852.25</v>
      </c>
      <c r="K33">
        <f>VLOOKUP($A33,'Unify Report'!$A$1:$V$98,8,FALSE)</f>
        <v>351</v>
      </c>
      <c r="L33">
        <f>VLOOKUP($A33,'Unify Report'!$A$1:$V$98,7,FALSE)</f>
        <v>363.5</v>
      </c>
      <c r="M33">
        <f>VLOOKUP($A33,'Unify Report'!$A$1:$V$98,12,FALSE)</f>
        <v>1782.5</v>
      </c>
      <c r="N33">
        <f>VLOOKUP($A33,'Unify Report'!$A$1:$V$98,11,FALSE)</f>
        <v>1472</v>
      </c>
      <c r="O33">
        <f>VLOOKUP($A33,'Unify Report'!$A$1:$V$98,16,FALSE)</f>
        <v>356.5</v>
      </c>
      <c r="P33">
        <f>VLOOKUP($A33,'Unify Report'!$A$1:$V$98,15,FALSE)</f>
        <v>286</v>
      </c>
      <c r="Q33" s="97">
        <f>VLOOKUP($C33,CHPPD!$D$6:$Q$70,8,FALSE)</f>
        <v>334</v>
      </c>
      <c r="W33" t="s">
        <v>99</v>
      </c>
      <c r="X33" t="s">
        <v>184</v>
      </c>
      <c r="Y33" s="110" t="s">
        <v>258</v>
      </c>
      <c r="Z33" t="s">
        <v>185</v>
      </c>
      <c r="AA33" t="s">
        <v>214</v>
      </c>
    </row>
    <row r="34" spans="1:27">
      <c r="A34" s="21" t="s">
        <v>85</v>
      </c>
      <c r="B34" s="21" t="s">
        <v>239</v>
      </c>
      <c r="C34" s="70" t="s">
        <v>251</v>
      </c>
      <c r="D34" t="str">
        <f t="shared" si="0"/>
        <v>RA723</v>
      </c>
      <c r="E34" t="str">
        <f t="shared" si="1"/>
        <v>Bristol Royal Hospital For Children</v>
      </c>
      <c r="F34" t="str">
        <f t="shared" si="4"/>
        <v>E512</v>
      </c>
      <c r="G34" t="str">
        <f t="shared" si="2"/>
        <v>420 - PAEDIATRICS</v>
      </c>
      <c r="H34" t="str">
        <f t="shared" si="3"/>
        <v/>
      </c>
      <c r="I34">
        <f>VLOOKUP($A34,'Unify Report'!$A$1:$V$98,4,FALSE)</f>
        <v>1777.5</v>
      </c>
      <c r="J34">
        <f>VLOOKUP($A34,'Unify Report'!$A$1:$V$98,3,FALSE)</f>
        <v>1817.5</v>
      </c>
      <c r="K34">
        <f>VLOOKUP($A34,'Unify Report'!$A$1:$V$98,8,FALSE)</f>
        <v>351</v>
      </c>
      <c r="L34">
        <f>VLOOKUP($A34,'Unify Report'!$A$1:$V$98,7,FALSE)</f>
        <v>264.75</v>
      </c>
      <c r="M34">
        <f>VLOOKUP($A34,'Unify Report'!$A$1:$V$98,12,FALSE)</f>
        <v>1782.5</v>
      </c>
      <c r="N34">
        <f>VLOOKUP($A34,'Unify Report'!$A$1:$V$98,11,FALSE)</f>
        <v>1703</v>
      </c>
      <c r="O34">
        <f>VLOOKUP($A34,'Unify Report'!$A$1:$V$98,16,FALSE)</f>
        <v>356.5</v>
      </c>
      <c r="P34">
        <f>VLOOKUP($A34,'Unify Report'!$A$1:$V$98,15,FALSE)</f>
        <v>299</v>
      </c>
      <c r="Q34" s="97">
        <f>VLOOKUP($C34,CHPPD!$D$6:$Q$70,8,FALSE)</f>
        <v>240</v>
      </c>
      <c r="W34" t="s">
        <v>215</v>
      </c>
      <c r="X34" t="s">
        <v>184</v>
      </c>
      <c r="Y34" s="110" t="s">
        <v>258</v>
      </c>
      <c r="Z34" t="s">
        <v>185</v>
      </c>
      <c r="AA34" t="s">
        <v>188</v>
      </c>
    </row>
    <row r="35" spans="1:27">
      <c r="A35" s="21" t="s">
        <v>86</v>
      </c>
      <c r="B35" s="21" t="s">
        <v>240</v>
      </c>
      <c r="C35" s="70" t="s">
        <v>254</v>
      </c>
      <c r="D35" t="str">
        <f t="shared" si="0"/>
        <v>RA723</v>
      </c>
      <c r="E35" t="str">
        <f t="shared" si="1"/>
        <v>Bristol Royal Hospital For Children</v>
      </c>
      <c r="F35" t="str">
        <f t="shared" si="4"/>
        <v>E700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Report'!$A$1:$V$98,4,FALSE)</f>
        <v>2493.75</v>
      </c>
      <c r="J35">
        <f>VLOOKUP($A35,'Unify Report'!$A$1:$V$98,3,FALSE)</f>
        <v>2375</v>
      </c>
      <c r="K35">
        <f>VLOOKUP($A35,'Unify Report'!$A$1:$V$98,8,FALSE)</f>
        <v>362</v>
      </c>
      <c r="L35">
        <f>VLOOKUP($A35,'Unify Report'!$A$1:$V$98,7,FALSE)</f>
        <v>307.5</v>
      </c>
      <c r="M35">
        <f>VLOOKUP($A35,'Unify Report'!$A$1:$V$98,12,FALSE)</f>
        <v>2139</v>
      </c>
      <c r="N35">
        <f>VLOOKUP($A35,'Unify Report'!$A$1:$V$98,11,FALSE)</f>
        <v>2024</v>
      </c>
      <c r="O35">
        <f>VLOOKUP($A35,'Unify Report'!$A$1:$V$98,16,FALSE)</f>
        <v>356.5</v>
      </c>
      <c r="P35">
        <f>VLOOKUP($A35,'Unify Report'!$A$1:$V$98,15,FALSE)</f>
        <v>287.5</v>
      </c>
      <c r="Q35" s="97">
        <f>VLOOKUP($C35,CHPPD!$D$6:$Q$70,8,FALSE)</f>
        <v>412</v>
      </c>
      <c r="W35" t="s">
        <v>96</v>
      </c>
      <c r="X35" t="s">
        <v>184</v>
      </c>
      <c r="Y35" s="110" t="s">
        <v>258</v>
      </c>
      <c r="Z35" t="s">
        <v>185</v>
      </c>
      <c r="AA35" t="s">
        <v>188</v>
      </c>
    </row>
    <row r="36" spans="1:27">
      <c r="A36" s="21" t="s">
        <v>87</v>
      </c>
      <c r="B36" s="21" t="s">
        <v>241</v>
      </c>
      <c r="C36" s="70" t="s">
        <v>247</v>
      </c>
      <c r="D36" t="str">
        <f t="shared" si="0"/>
        <v>RA723</v>
      </c>
      <c r="E36" t="str">
        <f t="shared" si="1"/>
        <v>Bristol Royal Hospital For Children</v>
      </c>
      <c r="F36" t="str">
        <f t="shared" si="4"/>
        <v>E702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Report'!$A$1:$V$98,4,FALSE)</f>
        <v>1432</v>
      </c>
      <c r="J36">
        <f>VLOOKUP($A36,'Unify Report'!$A$1:$V$98,3,FALSE)</f>
        <v>1466.75</v>
      </c>
      <c r="K36">
        <f>VLOOKUP($A36,'Unify Report'!$A$1:$V$98,8,FALSE)</f>
        <v>354</v>
      </c>
      <c r="L36">
        <f>VLOOKUP($A36,'Unify Report'!$A$1:$V$98,7,FALSE)</f>
        <v>596</v>
      </c>
      <c r="M36">
        <f>VLOOKUP($A36,'Unify Report'!$A$1:$V$98,12,FALSE)</f>
        <v>1426</v>
      </c>
      <c r="N36">
        <f>VLOOKUP($A36,'Unify Report'!$A$1:$V$98,11,FALSE)</f>
        <v>1465.0166666666667</v>
      </c>
      <c r="O36">
        <f>VLOOKUP($A36,'Unify Report'!$A$1:$V$98,16,FALSE)</f>
        <v>356.5</v>
      </c>
      <c r="P36">
        <f>VLOOKUP($A36,'Unify Report'!$A$1:$V$98,15,FALSE)</f>
        <v>473</v>
      </c>
      <c r="Q36" s="97">
        <f>VLOOKUP($C36,CHPPD!$D$6:$Q$70,8,FALSE)</f>
        <v>387</v>
      </c>
      <c r="W36" t="s">
        <v>216</v>
      </c>
      <c r="X36" t="s">
        <v>184</v>
      </c>
      <c r="Y36" s="110" t="s">
        <v>258</v>
      </c>
      <c r="Z36" t="s">
        <v>185</v>
      </c>
      <c r="AA36" t="s">
        <v>188</v>
      </c>
    </row>
    <row r="37" spans="1:27">
      <c r="A37" s="21" t="s">
        <v>88</v>
      </c>
      <c r="B37" s="21" t="s">
        <v>242</v>
      </c>
      <c r="C37" s="70" t="s">
        <v>255</v>
      </c>
      <c r="D37" t="str">
        <f t="shared" si="0"/>
        <v>RA723</v>
      </c>
      <c r="E37" t="str">
        <f t="shared" si="1"/>
        <v>Bristol Royal Hospital For Children</v>
      </c>
      <c r="F37" t="str">
        <f t="shared" si="4"/>
        <v>E406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Report'!$A$1:$V$98,4,FALSE)</f>
        <v>1046.5</v>
      </c>
      <c r="J37">
        <f>VLOOKUP($A37,'Unify Report'!$A$1:$V$98,3,FALSE)</f>
        <v>1217</v>
      </c>
      <c r="K37">
        <f>VLOOKUP($A37,'Unify Report'!$A$1:$V$98,8,FALSE)</f>
        <v>1</v>
      </c>
      <c r="L37">
        <f>VLOOKUP($A37,'Unify Report'!$A$1:$V$98,7,FALSE)</f>
        <v>56.75</v>
      </c>
      <c r="M37">
        <f>VLOOKUP($A37,'Unify Report'!$A$1:$V$98,12,FALSE)</f>
        <v>1046.5</v>
      </c>
      <c r="N37">
        <f>VLOOKUP($A37,'Unify Report'!$A$1:$V$98,11,FALSE)</f>
        <v>1199</v>
      </c>
      <c r="O37">
        <f>VLOOKUP($A37,'Unify Report'!$A$1:$V$98,16,FALSE)</f>
        <v>0</v>
      </c>
      <c r="P37">
        <f>VLOOKUP($A37,'Unify Report'!$A$1:$V$98,15,FALSE)</f>
        <v>79</v>
      </c>
      <c r="Q37" s="97">
        <f>VLOOKUP($C37,CHPPD!$D$6:$Q$70,8,FALSE)</f>
        <v>196</v>
      </c>
      <c r="W37" t="s">
        <v>217</v>
      </c>
      <c r="X37" t="s">
        <v>184</v>
      </c>
      <c r="Y37" s="110" t="s">
        <v>258</v>
      </c>
      <c r="Z37" t="s">
        <v>185</v>
      </c>
      <c r="AA37" t="s">
        <v>214</v>
      </c>
    </row>
    <row r="38" spans="1:27">
      <c r="A38" s="21" t="s">
        <v>89</v>
      </c>
      <c r="B38" s="21" t="s">
        <v>243</v>
      </c>
      <c r="C38" s="70" t="s">
        <v>256</v>
      </c>
      <c r="D38" t="str">
        <f t="shared" si="0"/>
        <v>RA723</v>
      </c>
      <c r="E38" t="str">
        <f t="shared" si="1"/>
        <v>Bristol Royal Hospital For Children</v>
      </c>
      <c r="F38" t="str">
        <f t="shared" si="4"/>
        <v>E500/1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Report'!$A$1:$V$98,4,FALSE)</f>
        <v>2139</v>
      </c>
      <c r="J38">
        <f>VLOOKUP($A38,'Unify Report'!$A$1:$V$98,3,FALSE)</f>
        <v>2217.25</v>
      </c>
      <c r="K38">
        <f>VLOOKUP($A38,'Unify Report'!$A$1:$V$98,8,FALSE)</f>
        <v>709.5</v>
      </c>
      <c r="L38">
        <f>VLOOKUP($A38,'Unify Report'!$A$1:$V$98,7,FALSE)</f>
        <v>740.5</v>
      </c>
      <c r="M38">
        <f>VLOOKUP($A38,'Unify Report'!$A$1:$V$98,12,FALSE)</f>
        <v>2139</v>
      </c>
      <c r="N38">
        <f>VLOOKUP($A38,'Unify Report'!$A$1:$V$98,11,FALSE)</f>
        <v>2160.75</v>
      </c>
      <c r="O38">
        <f>VLOOKUP($A38,'Unify Report'!$A$1:$V$98,16,FALSE)</f>
        <v>713</v>
      </c>
      <c r="P38">
        <f>VLOOKUP($A38,'Unify Report'!$A$1:$V$98,15,FALSE)</f>
        <v>988</v>
      </c>
      <c r="Q38" s="97">
        <f>VLOOKUP($C38,CHPPD!$D$6:$Q$70,8,FALSE)</f>
        <v>505</v>
      </c>
      <c r="W38" t="s">
        <v>218</v>
      </c>
      <c r="X38" t="s">
        <v>184</v>
      </c>
      <c r="Y38" s="110" t="s">
        <v>258</v>
      </c>
      <c r="Z38" t="s">
        <v>185</v>
      </c>
      <c r="AA38" t="s">
        <v>214</v>
      </c>
    </row>
    <row r="39" spans="1:27">
      <c r="A39" s="21" t="s">
        <v>90</v>
      </c>
      <c r="B39" s="21" t="s">
        <v>36</v>
      </c>
      <c r="C39" s="21" t="s">
        <v>124</v>
      </c>
      <c r="D39" t="str">
        <f t="shared" si="0"/>
        <v>RA707</v>
      </c>
      <c r="E39" t="str">
        <f t="shared" si="1"/>
        <v>St Michael's Hospital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Report'!$A$1:$V$98,4,FALSE)</f>
        <v>753</v>
      </c>
      <c r="J39">
        <f>VLOOKUP($A39,'Unify Report'!$A$1:$V$98,3,FALSE)</f>
        <v>663</v>
      </c>
      <c r="K39">
        <f>VLOOKUP($A39,'Unify Report'!$A$1:$V$98,8,FALSE)</f>
        <v>0</v>
      </c>
      <c r="L39">
        <f>VLOOKUP($A39,'Unify Report'!$A$1:$V$98,7,FALSE)</f>
        <v>0</v>
      </c>
      <c r="M39">
        <f>VLOOKUP($A39,'Unify Report'!$A$1:$V$98,12,FALSE)</f>
        <v>756</v>
      </c>
      <c r="N39">
        <f>VLOOKUP($A39,'Unify Report'!$A$1:$V$98,11,FALSE)</f>
        <v>684</v>
      </c>
      <c r="O39">
        <f>VLOOKUP($A39,'Unify Report'!$A$1:$V$98,16,FALSE)</f>
        <v>0</v>
      </c>
      <c r="P39">
        <f>VLOOKUP($A39,'Unify Report'!$A$1:$V$98,15,FALSE)</f>
        <v>0</v>
      </c>
      <c r="Q39" s="97">
        <f>VLOOKUP($C39,CHPPD!$D$6:$Q$70,8,FALSE)</f>
        <v>27</v>
      </c>
      <c r="W39" t="s">
        <v>219</v>
      </c>
      <c r="X39" t="s">
        <v>184</v>
      </c>
      <c r="Y39" s="110" t="s">
        <v>258</v>
      </c>
      <c r="Z39" t="s">
        <v>185</v>
      </c>
      <c r="AA39" t="s">
        <v>214</v>
      </c>
    </row>
    <row r="40" spans="1:27">
      <c r="A40" s="21" t="s">
        <v>91</v>
      </c>
      <c r="B40" s="21" t="s">
        <v>35</v>
      </c>
      <c r="C40" s="22" t="s">
        <v>125</v>
      </c>
      <c r="D40" t="str">
        <f t="shared" si="0"/>
        <v>RA707</v>
      </c>
      <c r="E40" t="str">
        <f t="shared" si="1"/>
        <v>St Michael's Hospital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Report'!$A$1:$V$98,4,FALSE)</f>
        <v>2728.5</v>
      </c>
      <c r="J40">
        <f>VLOOKUP($A40,'Unify Report'!$A$1:$V$98,3,FALSE)</f>
        <v>2337.5</v>
      </c>
      <c r="K40">
        <f>VLOOKUP($A40,'Unify Report'!$A$1:$V$98,8,FALSE)</f>
        <v>1228.5</v>
      </c>
      <c r="L40">
        <f>VLOOKUP($A40,'Unify Report'!$A$1:$V$98,7,FALSE)</f>
        <v>665</v>
      </c>
      <c r="M40">
        <f>VLOOKUP($A40,'Unify Report'!$A$1:$V$98,12,FALSE)</f>
        <v>2602</v>
      </c>
      <c r="N40">
        <f>VLOOKUP($A40,'Unify Report'!$A$1:$V$98,11,FALSE)</f>
        <v>2154.5</v>
      </c>
      <c r="O40">
        <f>VLOOKUP($A40,'Unify Report'!$A$1:$V$98,16,FALSE)</f>
        <v>744</v>
      </c>
      <c r="P40">
        <f>VLOOKUP($A40,'Unify Report'!$A$1:$V$98,15,FALSE)</f>
        <v>529</v>
      </c>
      <c r="Q40" s="97">
        <f>VLOOKUP($C40,CHPPD!$D$6:$Q$70,8,FALSE)</f>
        <v>938</v>
      </c>
      <c r="W40" t="s">
        <v>220</v>
      </c>
      <c r="X40" t="s">
        <v>184</v>
      </c>
      <c r="Y40" s="110" t="s">
        <v>258</v>
      </c>
      <c r="Z40" t="s">
        <v>185</v>
      </c>
      <c r="AA40" t="s">
        <v>214</v>
      </c>
    </row>
    <row r="41" spans="1:27">
      <c r="A41" s="21" t="s">
        <v>92</v>
      </c>
      <c r="B41" s="21" t="s">
        <v>38</v>
      </c>
      <c r="C41" s="22" t="s">
        <v>126</v>
      </c>
      <c r="D41" t="str">
        <f t="shared" si="0"/>
        <v>RA707</v>
      </c>
      <c r="E41" t="str">
        <f t="shared" si="1"/>
        <v>St Michael's Hospital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Report'!$A$1:$V$98,4,FALSE)</f>
        <v>5866</v>
      </c>
      <c r="J41">
        <f>VLOOKUP($A41,'Unify Report'!$A$1:$V$98,3,FALSE)</f>
        <v>5541.25</v>
      </c>
      <c r="K41">
        <f>VLOOKUP($A41,'Unify Report'!$A$1:$V$98,8,FALSE)</f>
        <v>940.5</v>
      </c>
      <c r="L41">
        <f>VLOOKUP($A41,'Unify Report'!$A$1:$V$98,7,FALSE)</f>
        <v>602.5</v>
      </c>
      <c r="M41">
        <f>VLOOKUP($A41,'Unify Report'!$A$1:$V$98,12,FALSE)</f>
        <v>5830</v>
      </c>
      <c r="N41">
        <f>VLOOKUP($A41,'Unify Report'!$A$1:$V$98,11,FALSE)</f>
        <v>5669</v>
      </c>
      <c r="O41">
        <f>VLOOKUP($A41,'Unify Report'!$A$1:$V$98,16,FALSE)</f>
        <v>931.5</v>
      </c>
      <c r="P41">
        <f>VLOOKUP($A41,'Unify Report'!$A$1:$V$98,15,FALSE)</f>
        <v>471.5</v>
      </c>
      <c r="Q41" s="97">
        <f>VLOOKUP($C41,CHPPD!$D$6:$Q$70,8,FALSE)</f>
        <v>848</v>
      </c>
      <c r="W41" t="s">
        <v>143</v>
      </c>
      <c r="X41" t="s">
        <v>184</v>
      </c>
      <c r="Y41" s="110" t="s">
        <v>258</v>
      </c>
      <c r="Z41" t="s">
        <v>185</v>
      </c>
      <c r="AA41" t="s">
        <v>214</v>
      </c>
    </row>
    <row r="42" spans="1:27">
      <c r="A42" s="21" t="s">
        <v>93</v>
      </c>
      <c r="B42" s="21" t="s">
        <v>33</v>
      </c>
      <c r="C42" s="22" t="s">
        <v>127</v>
      </c>
      <c r="D42" t="str">
        <f t="shared" si="0"/>
        <v>RA707</v>
      </c>
      <c r="E42" t="str">
        <f t="shared" si="1"/>
        <v>St Michael's Hospital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Report'!$A$1:$V$98,4,FALSE)</f>
        <v>1069.5</v>
      </c>
      <c r="J42">
        <f>VLOOKUP($A42,'Unify Report'!$A$1:$V$98,3,FALSE)</f>
        <v>1169.5</v>
      </c>
      <c r="K42">
        <f>VLOOKUP($A42,'Unify Report'!$A$1:$V$98,8,FALSE)</f>
        <v>709.5</v>
      </c>
      <c r="L42">
        <f>VLOOKUP($A42,'Unify Report'!$A$1:$V$98,7,FALSE)</f>
        <v>449.5</v>
      </c>
      <c r="M42">
        <f>VLOOKUP($A42,'Unify Report'!$A$1:$V$98,12,FALSE)</f>
        <v>728.5</v>
      </c>
      <c r="N42">
        <f>VLOOKUP($A42,'Unify Report'!$A$1:$V$98,11,FALSE)</f>
        <v>717</v>
      </c>
      <c r="O42">
        <f>VLOOKUP($A42,'Unify Report'!$A$1:$V$98,16,FALSE)</f>
        <v>648</v>
      </c>
      <c r="P42">
        <f>VLOOKUP($A42,'Unify Report'!$A$1:$V$98,15,FALSE)</f>
        <v>396</v>
      </c>
      <c r="Q42" s="97">
        <f>VLOOKUP($C42,CHPPD!$D$6:$Q$70,8,FALSE)</f>
        <v>291</v>
      </c>
      <c r="W42" t="s">
        <v>107</v>
      </c>
      <c r="X42" t="s">
        <v>221</v>
      </c>
      <c r="Y42" s="110" t="s">
        <v>259</v>
      </c>
      <c r="Z42" t="s">
        <v>222</v>
      </c>
      <c r="AA42" t="s">
        <v>185</v>
      </c>
    </row>
    <row r="43" spans="1:27">
      <c r="A43" s="21" t="s">
        <v>94</v>
      </c>
      <c r="B43" s="21" t="s">
        <v>34</v>
      </c>
      <c r="C43" s="22" t="s">
        <v>128</v>
      </c>
      <c r="D43" t="str">
        <f t="shared" si="0"/>
        <v>RA707</v>
      </c>
      <c r="E43" t="str">
        <f t="shared" si="1"/>
        <v>St Michael's Hospital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Report'!$A$1:$V$98,4,FALSE)</f>
        <v>3776.3333333333367</v>
      </c>
      <c r="J43">
        <f>VLOOKUP($A43,'Unify Report'!$A$1:$V$98,3,FALSE)</f>
        <v>3466.5333333333333</v>
      </c>
      <c r="K43">
        <f>VLOOKUP($A43,'Unify Report'!$A$1:$V$98,8,FALSE)</f>
        <v>762.5</v>
      </c>
      <c r="L43">
        <f>VLOOKUP($A43,'Unify Report'!$A$1:$V$98,7,FALSE)</f>
        <v>688</v>
      </c>
      <c r="M43">
        <f>VLOOKUP($A43,'Unify Report'!$A$1:$V$98,12,FALSE)</f>
        <v>3360</v>
      </c>
      <c r="N43">
        <f>VLOOKUP($A43,'Unify Report'!$A$1:$V$98,11,FALSE)</f>
        <v>3205.5</v>
      </c>
      <c r="O43">
        <f>VLOOKUP($A43,'Unify Report'!$A$1:$V$98,16,FALSE)</f>
        <v>744</v>
      </c>
      <c r="P43">
        <f>VLOOKUP($A43,'Unify Report'!$A$1:$V$98,15,FALSE)</f>
        <v>623.5</v>
      </c>
      <c r="Q43" s="97">
        <f>VLOOKUP($C43,CHPPD!$D$6:$Q$70,8,FALSE)</f>
        <v>277</v>
      </c>
      <c r="W43" t="s">
        <v>108</v>
      </c>
      <c r="X43" t="s">
        <v>221</v>
      </c>
      <c r="Y43" s="110" t="s">
        <v>259</v>
      </c>
      <c r="Z43" t="s">
        <v>222</v>
      </c>
      <c r="AA43" t="s">
        <v>185</v>
      </c>
    </row>
    <row r="44" spans="1:27">
      <c r="A44" s="21" t="s">
        <v>95</v>
      </c>
      <c r="B44" s="21" t="s">
        <v>37</v>
      </c>
      <c r="C44" s="22" t="s">
        <v>129</v>
      </c>
      <c r="D44" t="str">
        <f t="shared" si="0"/>
        <v>RA707</v>
      </c>
      <c r="E44" t="str">
        <f t="shared" si="1"/>
        <v>St Michael's Hospital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Report'!$A$1:$V$98,4,FALSE)</f>
        <v>1296.75</v>
      </c>
      <c r="J44">
        <f>VLOOKUP($A44,'Unify Report'!$A$1:$V$98,3,FALSE)</f>
        <v>1198.25</v>
      </c>
      <c r="K44">
        <f>VLOOKUP($A44,'Unify Report'!$A$1:$V$98,8,FALSE)</f>
        <v>960.25</v>
      </c>
      <c r="L44">
        <f>VLOOKUP($A44,'Unify Report'!$A$1:$V$98,7,FALSE)</f>
        <v>863.41666666666663</v>
      </c>
      <c r="M44">
        <f>VLOOKUP($A44,'Unify Report'!$A$1:$V$98,12,FALSE)</f>
        <v>836</v>
      </c>
      <c r="N44">
        <f>VLOOKUP($A44,'Unify Report'!$A$1:$V$98,11,FALSE)</f>
        <v>771.25</v>
      </c>
      <c r="O44">
        <f>VLOOKUP($A44,'Unify Report'!$A$1:$V$98,16,FALSE)</f>
        <v>594</v>
      </c>
      <c r="P44">
        <f>VLOOKUP($A44,'Unify Report'!$A$1:$V$98,15,FALSE)</f>
        <v>550</v>
      </c>
      <c r="Q44" s="97">
        <f>VLOOKUP($C44,CHPPD!$D$6:$Q$70,8,FALSE)</f>
        <v>336</v>
      </c>
      <c r="W44" s="110" t="s">
        <v>251</v>
      </c>
      <c r="X44" t="s">
        <v>196</v>
      </c>
      <c r="Y44" s="110" t="s">
        <v>259</v>
      </c>
      <c r="Z44" s="59" t="s">
        <v>198</v>
      </c>
      <c r="AA44" s="59" t="s">
        <v>188</v>
      </c>
    </row>
    <row r="45" spans="1:27">
      <c r="W45" s="58" t="s">
        <v>121</v>
      </c>
      <c r="X45" t="s">
        <v>184</v>
      </c>
      <c r="Y45" s="110" t="s">
        <v>258</v>
      </c>
      <c r="Z45" s="60" t="s">
        <v>190</v>
      </c>
      <c r="AA45" s="60"/>
    </row>
    <row r="46" spans="1:27">
      <c r="W46" s="58" t="s">
        <v>122</v>
      </c>
      <c r="X46" t="s">
        <v>184</v>
      </c>
      <c r="Y46" s="110" t="s">
        <v>258</v>
      </c>
      <c r="Z46" s="60" t="s">
        <v>190</v>
      </c>
    </row>
    <row r="47" spans="1:27">
      <c r="W47" t="s">
        <v>97</v>
      </c>
      <c r="X47" t="s">
        <v>184</v>
      </c>
      <c r="Y47" s="110" t="s">
        <v>258</v>
      </c>
      <c r="Z47" t="s">
        <v>185</v>
      </c>
    </row>
    <row r="48" spans="1:27">
      <c r="W48" t="s">
        <v>98</v>
      </c>
      <c r="X48" t="s">
        <v>184</v>
      </c>
      <c r="Y48" s="110" t="s">
        <v>258</v>
      </c>
      <c r="Z48" t="s">
        <v>214</v>
      </c>
    </row>
    <row r="49" spans="23:27">
      <c r="W49" t="s">
        <v>120</v>
      </c>
      <c r="X49" t="s">
        <v>184</v>
      </c>
      <c r="Y49" s="110" t="s">
        <v>258</v>
      </c>
      <c r="Z49" t="s">
        <v>190</v>
      </c>
    </row>
    <row r="50" spans="23:27">
      <c r="W50" t="s">
        <v>223</v>
      </c>
      <c r="X50" t="s">
        <v>184</v>
      </c>
      <c r="Y50" s="110" t="s">
        <v>258</v>
      </c>
      <c r="Z50" t="s">
        <v>185</v>
      </c>
      <c r="AA50" t="s">
        <v>214</v>
      </c>
    </row>
    <row r="51" spans="23:27">
      <c r="W51" t="s">
        <v>224</v>
      </c>
      <c r="X51" t="s">
        <v>184</v>
      </c>
      <c r="Y51" s="110" t="s">
        <v>258</v>
      </c>
      <c r="Z51" t="s">
        <v>185</v>
      </c>
      <c r="AA51" t="s">
        <v>214</v>
      </c>
    </row>
    <row r="52" spans="23:27">
      <c r="W52" t="s">
        <v>106</v>
      </c>
      <c r="X52" t="s">
        <v>184</v>
      </c>
      <c r="Y52" s="110" t="s">
        <v>258</v>
      </c>
      <c r="Z52" t="s">
        <v>185</v>
      </c>
    </row>
    <row r="53" spans="23:27">
      <c r="W53" t="s">
        <v>225</v>
      </c>
      <c r="X53" t="s">
        <v>184</v>
      </c>
      <c r="Y53" s="110" t="s">
        <v>258</v>
      </c>
      <c r="Z53" t="s">
        <v>185</v>
      </c>
    </row>
    <row r="54" spans="23:27">
      <c r="W54" t="s">
        <v>117</v>
      </c>
      <c r="X54" t="s">
        <v>184</v>
      </c>
      <c r="Y54" s="110" t="s">
        <v>258</v>
      </c>
      <c r="Z54" t="s">
        <v>185</v>
      </c>
      <c r="AA54" t="s">
        <v>190</v>
      </c>
    </row>
    <row r="55" spans="23:27">
      <c r="W55" t="s">
        <v>100</v>
      </c>
      <c r="X55" t="s">
        <v>184</v>
      </c>
      <c r="Y55" s="110" t="s">
        <v>258</v>
      </c>
      <c r="Z55" t="s">
        <v>185</v>
      </c>
    </row>
    <row r="56" spans="23:27">
      <c r="W56" t="s">
        <v>104</v>
      </c>
      <c r="X56" t="s">
        <v>184</v>
      </c>
      <c r="Y56" s="110" t="s">
        <v>258</v>
      </c>
      <c r="Z56" t="s">
        <v>214</v>
      </c>
    </row>
    <row r="57" spans="23:27">
      <c r="W57" t="s">
        <v>102</v>
      </c>
      <c r="X57" t="s">
        <v>184</v>
      </c>
      <c r="Y57" s="110" t="s">
        <v>258</v>
      </c>
      <c r="Z57" t="s">
        <v>185</v>
      </c>
    </row>
    <row r="58" spans="23:27">
      <c r="W58" s="58" t="s">
        <v>125</v>
      </c>
      <c r="X58" t="s">
        <v>201</v>
      </c>
      <c r="Y58" s="110" t="s">
        <v>260</v>
      </c>
      <c r="Z58" t="s">
        <v>202</v>
      </c>
    </row>
    <row r="59" spans="23:27">
      <c r="W59" s="58" t="s">
        <v>128</v>
      </c>
      <c r="X59" t="s">
        <v>201</v>
      </c>
      <c r="Y59" s="110" t="s">
        <v>260</v>
      </c>
      <c r="Z59" t="s">
        <v>202</v>
      </c>
    </row>
    <row r="60" spans="23:27">
      <c r="W60" t="s">
        <v>124</v>
      </c>
      <c r="X60" t="s">
        <v>201</v>
      </c>
      <c r="Y60" s="110" t="s">
        <v>260</v>
      </c>
      <c r="Z60" t="s">
        <v>202</v>
      </c>
    </row>
    <row r="61" spans="23:27">
      <c r="W61" t="s">
        <v>110</v>
      </c>
      <c r="X61" t="s">
        <v>184</v>
      </c>
      <c r="Y61" s="113" t="s">
        <v>258</v>
      </c>
      <c r="Z61" t="s">
        <v>187</v>
      </c>
      <c r="AA61" t="s">
        <v>195</v>
      </c>
    </row>
    <row r="62" spans="23:27">
      <c r="W62" s="110" t="s">
        <v>256</v>
      </c>
      <c r="X62" t="s">
        <v>196</v>
      </c>
      <c r="Y62" s="110" t="s">
        <v>259</v>
      </c>
      <c r="Z62" t="s">
        <v>198</v>
      </c>
      <c r="AA62" t="s">
        <v>205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47.710937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8"/>
      <c r="E1" s="18"/>
      <c r="F1" s="18"/>
      <c r="G1" s="18"/>
      <c r="H1" s="114" t="s">
        <v>179</v>
      </c>
      <c r="I1" s="115"/>
      <c r="J1" s="114" t="s">
        <v>180</v>
      </c>
      <c r="K1" s="115"/>
      <c r="L1" s="114" t="s">
        <v>181</v>
      </c>
      <c r="M1" s="115"/>
      <c r="N1" s="114" t="s">
        <v>182</v>
      </c>
      <c r="O1" s="115"/>
    </row>
    <row r="2" spans="1:15" s="5" customFormat="1">
      <c r="A2" s="19" t="s">
        <v>183</v>
      </c>
      <c r="B2" s="19" t="s">
        <v>130</v>
      </c>
      <c r="C2" s="19" t="s">
        <v>154</v>
      </c>
      <c r="D2" s="23" t="s">
        <v>155</v>
      </c>
      <c r="E2" s="24" t="s">
        <v>158</v>
      </c>
      <c r="F2" s="24" t="s">
        <v>163</v>
      </c>
      <c r="G2" s="24" t="s">
        <v>170</v>
      </c>
      <c r="H2" s="25" t="s">
        <v>147</v>
      </c>
      <c r="I2" s="26" t="s">
        <v>148</v>
      </c>
      <c r="J2" s="25" t="s">
        <v>147</v>
      </c>
      <c r="K2" s="26" t="s">
        <v>148</v>
      </c>
      <c r="L2" s="25" t="s">
        <v>147</v>
      </c>
      <c r="M2" s="26" t="s">
        <v>148</v>
      </c>
      <c r="N2" s="25" t="s">
        <v>147</v>
      </c>
      <c r="O2" s="27" t="s">
        <v>148</v>
      </c>
    </row>
    <row r="3" spans="1:15">
      <c r="A3" s="21">
        <v>201905</v>
      </c>
      <c r="B3" s="21" t="s">
        <v>54</v>
      </c>
      <c r="C3" s="21" t="s">
        <v>17</v>
      </c>
      <c r="D3" s="21" t="s">
        <v>96</v>
      </c>
      <c r="E3" s="56" t="s">
        <v>159</v>
      </c>
      <c r="F3" s="56" t="s">
        <v>164</v>
      </c>
      <c r="G3" s="56" t="s">
        <v>159</v>
      </c>
      <c r="H3" s="28">
        <f>VLOOKUP($B3,'Unify Report'!$A$2:$V$98,3,FALSE)</f>
        <v>1567.75</v>
      </c>
      <c r="I3" s="29">
        <f>VLOOKUP($B3,'Unify Report'!$A$2:$V$98,4,FALSE)</f>
        <v>1398.75</v>
      </c>
      <c r="J3" s="28">
        <f>VLOOKUP($B3,'Unify Report'!$A$2:$V$98,11,FALSE)</f>
        <v>1029.7</v>
      </c>
      <c r="K3" s="29">
        <f>VLOOKUP($B3,'Unify Report'!$A$2:$V$98,12,FALSE)</f>
        <v>1020.25</v>
      </c>
      <c r="L3" s="28">
        <f>VLOOKUP($B3,'Unify Report'!$A$2:$V$98,7,FALSE)</f>
        <v>2033.5</v>
      </c>
      <c r="M3" s="29">
        <f>VLOOKUP($B3,'Unify Report'!$A$2:$V$98,8,FALSE)</f>
        <v>1111.5</v>
      </c>
      <c r="N3" s="28">
        <f>VLOOKUP($B3,'Unify Report'!$A$2:$V$98,15,FALSE)</f>
        <v>2041.5</v>
      </c>
      <c r="O3" s="30">
        <f>VLOOKUP($B3,'Unify Report'!$A$2:$V$98,16,FALSE)</f>
        <v>781</v>
      </c>
    </row>
    <row r="4" spans="1:15">
      <c r="A4" s="21">
        <v>201905</v>
      </c>
      <c r="B4" s="21" t="s">
        <v>55</v>
      </c>
      <c r="C4" s="21" t="s">
        <v>20</v>
      </c>
      <c r="D4" s="21" t="s">
        <v>97</v>
      </c>
      <c r="E4" s="56" t="s">
        <v>159</v>
      </c>
      <c r="F4" s="56" t="s">
        <v>164</v>
      </c>
      <c r="G4" s="56" t="s">
        <v>159</v>
      </c>
      <c r="H4" s="28">
        <f>VLOOKUP($B4,'Unify Report'!$A$2:$V$98,3,FALSE)</f>
        <v>2597.4166666666665</v>
      </c>
      <c r="I4" s="29">
        <f>VLOOKUP($B4,'Unify Report'!$A$2:$V$98,4,FALSE)</f>
        <v>2589.4166666666665</v>
      </c>
      <c r="J4" s="28">
        <f>VLOOKUP($B4,'Unify Report'!$A$2:$V$98,11,FALSE)</f>
        <v>2432</v>
      </c>
      <c r="K4" s="29">
        <f>VLOOKUP($B4,'Unify Report'!$A$2:$V$98,12,FALSE)</f>
        <v>2387</v>
      </c>
      <c r="L4" s="28">
        <f>VLOOKUP($B4,'Unify Report'!$A$2:$V$98,7,FALSE)</f>
        <v>1823.9166666666667</v>
      </c>
      <c r="M4" s="29">
        <f>VLOOKUP($B4,'Unify Report'!$A$2:$V$98,8,FALSE)</f>
        <v>1869.9166666666667</v>
      </c>
      <c r="N4" s="28">
        <f>VLOOKUP($B4,'Unify Report'!$A$2:$V$98,15,FALSE)</f>
        <v>1668</v>
      </c>
      <c r="O4" s="30">
        <f>VLOOKUP($B4,'Unify Report'!$A$2:$V$98,16,FALSE)</f>
        <v>1705</v>
      </c>
    </row>
    <row r="5" spans="1:15">
      <c r="A5" s="21">
        <v>201905</v>
      </c>
      <c r="B5" s="21" t="s">
        <v>56</v>
      </c>
      <c r="C5" s="21" t="s">
        <v>19</v>
      </c>
      <c r="D5" s="21" t="s">
        <v>98</v>
      </c>
      <c r="E5" s="56" t="s">
        <v>159</v>
      </c>
      <c r="F5" s="56" t="s">
        <v>164</v>
      </c>
      <c r="G5" s="56" t="s">
        <v>159</v>
      </c>
      <c r="H5" s="28">
        <f>VLOOKUP($B5,'Unify Report'!$A$2:$V$98,3,FALSE)</f>
        <v>2221</v>
      </c>
      <c r="I5" s="29">
        <f>VLOOKUP($B5,'Unify Report'!$A$2:$V$98,4,FALSE)</f>
        <v>2230.25</v>
      </c>
      <c r="J5" s="28">
        <f>VLOOKUP($B5,'Unify Report'!$A$2:$V$98,11,FALSE)</f>
        <v>1694.5</v>
      </c>
      <c r="K5" s="29">
        <f>VLOOKUP($B5,'Unify Report'!$A$2:$V$98,12,FALSE)</f>
        <v>1705</v>
      </c>
      <c r="L5" s="28">
        <f>VLOOKUP($B5,'Unify Report'!$A$2:$V$98,7,FALSE)</f>
        <v>2121</v>
      </c>
      <c r="M5" s="29">
        <f>VLOOKUP($B5,'Unify Report'!$A$2:$V$98,8,FALSE)</f>
        <v>1828.5</v>
      </c>
      <c r="N5" s="28">
        <f>VLOOKUP($B5,'Unify Report'!$A$2:$V$98,15,FALSE)</f>
        <v>1696.25</v>
      </c>
      <c r="O5" s="30">
        <f>VLOOKUP($B5,'Unify Report'!$A$2:$V$98,16,FALSE)</f>
        <v>1353</v>
      </c>
    </row>
    <row r="6" spans="1:15">
      <c r="A6" s="21">
        <v>201905</v>
      </c>
      <c r="B6" s="21" t="s">
        <v>57</v>
      </c>
      <c r="C6" s="21" t="s">
        <v>13</v>
      </c>
      <c r="D6" s="21" t="s">
        <v>99</v>
      </c>
      <c r="E6" s="56" t="s">
        <v>159</v>
      </c>
      <c r="F6" s="56" t="s">
        <v>164</v>
      </c>
      <c r="G6" s="56" t="s">
        <v>159</v>
      </c>
      <c r="H6" s="28">
        <f>VLOOKUP($B6,'Unify Report'!$A$2:$V$98,3,FALSE)</f>
        <v>1790.75</v>
      </c>
      <c r="I6" s="29">
        <f>VLOOKUP($B6,'Unify Report'!$A$2:$V$98,4,FALSE)</f>
        <v>1864.75</v>
      </c>
      <c r="J6" s="28">
        <f>VLOOKUP($B6,'Unify Report'!$A$2:$V$98,11,FALSE)</f>
        <v>1364</v>
      </c>
      <c r="K6" s="29">
        <f>VLOOKUP($B6,'Unify Report'!$A$2:$V$98,12,FALSE)</f>
        <v>1364</v>
      </c>
      <c r="L6" s="28">
        <f>VLOOKUP($B6,'Unify Report'!$A$2:$V$98,7,FALSE)</f>
        <v>1223</v>
      </c>
      <c r="M6" s="29">
        <f>VLOOKUP($B6,'Unify Report'!$A$2:$V$98,8,FALSE)</f>
        <v>1112.75</v>
      </c>
      <c r="N6" s="28">
        <f>VLOOKUP($B6,'Unify Report'!$A$2:$V$98,15,FALSE)</f>
        <v>1210</v>
      </c>
      <c r="O6" s="30">
        <f>VLOOKUP($B6,'Unify Report'!$A$2:$V$98,16,FALSE)</f>
        <v>1023</v>
      </c>
    </row>
    <row r="7" spans="1:15">
      <c r="A7" s="21">
        <v>201905</v>
      </c>
      <c r="B7" s="21" t="s">
        <v>58</v>
      </c>
      <c r="C7" s="21" t="s">
        <v>18</v>
      </c>
      <c r="D7" s="21" t="s">
        <v>100</v>
      </c>
      <c r="E7" s="56" t="s">
        <v>159</v>
      </c>
      <c r="F7" s="56" t="s">
        <v>164</v>
      </c>
      <c r="G7" s="56" t="s">
        <v>159</v>
      </c>
      <c r="H7" s="28">
        <f>VLOOKUP($B7,'Unify Report'!$A$2:$V$98,3,FALSE)</f>
        <v>1095</v>
      </c>
      <c r="I7" s="29">
        <f>VLOOKUP($B7,'Unify Report'!$A$2:$V$98,4,FALSE)</f>
        <v>1116.1166666666666</v>
      </c>
      <c r="J7" s="28">
        <f>VLOOKUP($B7,'Unify Report'!$A$2:$V$98,11,FALSE)</f>
        <v>682.5</v>
      </c>
      <c r="K7" s="29">
        <f>VLOOKUP($B7,'Unify Report'!$A$2:$V$98,12,FALSE)</f>
        <v>682</v>
      </c>
      <c r="L7" s="28">
        <f>VLOOKUP($B7,'Unify Report'!$A$2:$V$98,7,FALSE)</f>
        <v>851</v>
      </c>
      <c r="M7" s="29">
        <f>VLOOKUP($B7,'Unify Report'!$A$2:$V$98,8,FALSE)</f>
        <v>747</v>
      </c>
      <c r="N7" s="28">
        <f>VLOOKUP($B7,'Unify Report'!$A$2:$V$98,15,FALSE)</f>
        <v>847.25</v>
      </c>
      <c r="O7" s="30">
        <f>VLOOKUP($B7,'Unify Report'!$A$2:$V$98,16,FALSE)</f>
        <v>682</v>
      </c>
    </row>
    <row r="8" spans="1:15">
      <c r="A8" s="21">
        <v>201905</v>
      </c>
      <c r="B8" s="21" t="s">
        <v>59</v>
      </c>
      <c r="C8" s="21" t="s">
        <v>15</v>
      </c>
      <c r="D8" s="21" t="s">
        <v>101</v>
      </c>
      <c r="E8" s="56" t="s">
        <v>159</v>
      </c>
      <c r="F8" s="56" t="s">
        <v>164</v>
      </c>
      <c r="G8" s="56" t="s">
        <v>159</v>
      </c>
      <c r="H8" s="28">
        <f>VLOOKUP($B8,'Unify Report'!$A$2:$V$98,3,FALSE)</f>
        <v>1684.75</v>
      </c>
      <c r="I8" s="29">
        <f>VLOOKUP($B8,'Unify Report'!$A$2:$V$98,4,FALSE)</f>
        <v>1645.5</v>
      </c>
      <c r="J8" s="28">
        <f>VLOOKUP($B8,'Unify Report'!$A$2:$V$98,11,FALSE)</f>
        <v>1034</v>
      </c>
      <c r="K8" s="29">
        <f>VLOOKUP($B8,'Unify Report'!$A$2:$V$98,12,FALSE)</f>
        <v>1023</v>
      </c>
      <c r="L8" s="28">
        <f>VLOOKUP($B8,'Unify Report'!$A$2:$V$98,7,FALSE)</f>
        <v>1357.5833333333333</v>
      </c>
      <c r="M8" s="29">
        <f>VLOOKUP($B8,'Unify Report'!$A$2:$V$98,8,FALSE)</f>
        <v>1124.25</v>
      </c>
      <c r="N8" s="28">
        <f>VLOOKUP($B8,'Unify Report'!$A$2:$V$98,15,FALSE)</f>
        <v>1298.5</v>
      </c>
      <c r="O8" s="30">
        <f>VLOOKUP($B8,'Unify Report'!$A$2:$V$98,16,FALSE)</f>
        <v>1023</v>
      </c>
    </row>
    <row r="9" spans="1:15">
      <c r="A9" s="21">
        <v>201905</v>
      </c>
      <c r="B9" s="21" t="s">
        <v>60</v>
      </c>
      <c r="C9" s="21" t="s">
        <v>22</v>
      </c>
      <c r="D9" s="21" t="s">
        <v>102</v>
      </c>
      <c r="E9" s="56" t="s">
        <v>159</v>
      </c>
      <c r="F9" s="56" t="s">
        <v>164</v>
      </c>
      <c r="G9" s="56" t="s">
        <v>159</v>
      </c>
      <c r="H9" s="28">
        <f>VLOOKUP($B9,'Unify Report'!$A$2:$V$98,3,FALSE)</f>
        <v>1117.5</v>
      </c>
      <c r="I9" s="29">
        <f>VLOOKUP($B9,'Unify Report'!$A$2:$V$98,4,FALSE)</f>
        <v>1117.5</v>
      </c>
      <c r="J9" s="28">
        <f>VLOOKUP($B9,'Unify Report'!$A$2:$V$98,11,FALSE)</f>
        <v>1023</v>
      </c>
      <c r="K9" s="29">
        <f>VLOOKUP($B9,'Unify Report'!$A$2:$V$98,12,FALSE)</f>
        <v>1023</v>
      </c>
      <c r="L9" s="28">
        <f>VLOOKUP($B9,'Unify Report'!$A$2:$V$98,7,FALSE)</f>
        <v>945.5</v>
      </c>
      <c r="M9" s="29">
        <f>VLOOKUP($B9,'Unify Report'!$A$2:$V$98,8,FALSE)</f>
        <v>925.25</v>
      </c>
      <c r="N9" s="28">
        <f>VLOOKUP($B9,'Unify Report'!$A$2:$V$98,15,FALSE)</f>
        <v>407</v>
      </c>
      <c r="O9" s="30">
        <f>VLOOKUP($B9,'Unify Report'!$A$2:$V$98,16,FALSE)</f>
        <v>341</v>
      </c>
    </row>
    <row r="10" spans="1:15">
      <c r="A10" s="21">
        <v>201905</v>
      </c>
      <c r="B10" s="21" t="s">
        <v>61</v>
      </c>
      <c r="C10" s="21" t="s">
        <v>23</v>
      </c>
      <c r="D10" s="21" t="s">
        <v>103</v>
      </c>
      <c r="E10" s="56" t="s">
        <v>159</v>
      </c>
      <c r="F10" s="56" t="s">
        <v>164</v>
      </c>
      <c r="G10" s="56" t="s">
        <v>159</v>
      </c>
      <c r="H10" s="28">
        <f>VLOOKUP($B10,'Unify Report'!$A$2:$V$98,3,FALSE)</f>
        <v>1457.75</v>
      </c>
      <c r="I10" s="29">
        <f>VLOOKUP($B10,'Unify Report'!$A$2:$V$98,4,FALSE)</f>
        <v>1497.5</v>
      </c>
      <c r="J10" s="28">
        <f>VLOOKUP($B10,'Unify Report'!$A$2:$V$98,11,FALSE)</f>
        <v>1375</v>
      </c>
      <c r="K10" s="29">
        <f>VLOOKUP($B10,'Unify Report'!$A$2:$V$98,12,FALSE)</f>
        <v>1364</v>
      </c>
      <c r="L10" s="28">
        <f>VLOOKUP($B10,'Unify Report'!$A$2:$V$98,7,FALSE)</f>
        <v>717</v>
      </c>
      <c r="M10" s="29">
        <f>VLOOKUP($B10,'Unify Report'!$A$2:$V$98,8,FALSE)</f>
        <v>744.25</v>
      </c>
      <c r="N10" s="28">
        <f>VLOOKUP($B10,'Unify Report'!$A$2:$V$98,15,FALSE)</f>
        <v>638</v>
      </c>
      <c r="O10" s="30">
        <f>VLOOKUP($B10,'Unify Report'!$A$2:$V$98,16,FALSE)</f>
        <v>682</v>
      </c>
    </row>
    <row r="11" spans="1:15">
      <c r="A11" s="21">
        <v>201905</v>
      </c>
      <c r="B11" s="21" t="s">
        <v>62</v>
      </c>
      <c r="C11" s="21" t="s">
        <v>16</v>
      </c>
      <c r="D11" s="21" t="s">
        <v>104</v>
      </c>
      <c r="E11" s="56" t="s">
        <v>159</v>
      </c>
      <c r="F11" s="56" t="s">
        <v>164</v>
      </c>
      <c r="G11" s="56" t="s">
        <v>159</v>
      </c>
      <c r="H11" s="28">
        <f>VLOOKUP($B11,'Unify Report'!$A$2:$V$98,3,FALSE)</f>
        <v>1184.5</v>
      </c>
      <c r="I11" s="29">
        <f>VLOOKUP($B11,'Unify Report'!$A$2:$V$98,4,FALSE)</f>
        <v>1126</v>
      </c>
      <c r="J11" s="28">
        <f>VLOOKUP($B11,'Unify Report'!$A$2:$V$98,11,FALSE)</f>
        <v>720</v>
      </c>
      <c r="K11" s="29">
        <f>VLOOKUP($B11,'Unify Report'!$A$2:$V$98,12,FALSE)</f>
        <v>682</v>
      </c>
      <c r="L11" s="28">
        <f>VLOOKUP($B11,'Unify Report'!$A$2:$V$98,7,FALSE)</f>
        <v>1490.75</v>
      </c>
      <c r="M11" s="29">
        <f>VLOOKUP($B11,'Unify Report'!$A$2:$V$98,8,FALSE)</f>
        <v>1110.5</v>
      </c>
      <c r="N11" s="28">
        <f>VLOOKUP($B11,'Unify Report'!$A$2:$V$98,15,FALSE)</f>
        <v>1426.75</v>
      </c>
      <c r="O11" s="30">
        <f>VLOOKUP($B11,'Unify Report'!$A$2:$V$98,16,FALSE)</f>
        <v>682</v>
      </c>
    </row>
    <row r="12" spans="1:15">
      <c r="A12" s="21">
        <v>201905</v>
      </c>
      <c r="B12" s="21" t="s">
        <v>63</v>
      </c>
      <c r="C12" s="21" t="s">
        <v>14</v>
      </c>
      <c r="D12" s="21" t="s">
        <v>105</v>
      </c>
      <c r="E12" s="56" t="s">
        <v>159</v>
      </c>
      <c r="F12" s="56" t="s">
        <v>164</v>
      </c>
      <c r="G12" s="56" t="s">
        <v>159</v>
      </c>
      <c r="H12" s="28">
        <f>VLOOKUP($B12,'Unify Report'!$A$2:$V$98,3,FALSE)</f>
        <v>746</v>
      </c>
      <c r="I12" s="29">
        <f>VLOOKUP($B12,'Unify Report'!$A$2:$V$98,4,FALSE)</f>
        <v>746</v>
      </c>
      <c r="J12" s="28">
        <f>VLOOKUP($B12,'Unify Report'!$A$2:$V$98,11,FALSE)</f>
        <v>681.25</v>
      </c>
      <c r="K12" s="29">
        <f>VLOOKUP($B12,'Unify Report'!$A$2:$V$98,12,FALSE)</f>
        <v>682</v>
      </c>
      <c r="L12" s="28">
        <f>VLOOKUP($B12,'Unify Report'!$A$2:$V$98,7,FALSE)</f>
        <v>1566.75</v>
      </c>
      <c r="M12" s="29">
        <f>VLOOKUP($B12,'Unify Report'!$A$2:$V$98,8,FALSE)</f>
        <v>1502.25</v>
      </c>
      <c r="N12" s="28">
        <f>VLOOKUP($B12,'Unify Report'!$A$2:$V$98,15,FALSE)</f>
        <v>1001</v>
      </c>
      <c r="O12" s="30">
        <f>VLOOKUP($B12,'Unify Report'!$A$2:$V$98,16,FALSE)</f>
        <v>682</v>
      </c>
    </row>
    <row r="13" spans="1:15">
      <c r="A13" s="21">
        <v>201905</v>
      </c>
      <c r="B13" s="21" t="s">
        <v>64</v>
      </c>
      <c r="C13" s="21" t="s">
        <v>21</v>
      </c>
      <c r="D13" s="21" t="s">
        <v>106</v>
      </c>
      <c r="E13" s="56" t="s">
        <v>159</v>
      </c>
      <c r="F13" s="56" t="s">
        <v>164</v>
      </c>
      <c r="G13" s="56" t="s">
        <v>159</v>
      </c>
      <c r="H13" s="28">
        <f>VLOOKUP($B13,'Unify Report'!$A$2:$V$98,3,FALSE)</f>
        <v>1453.5</v>
      </c>
      <c r="I13" s="29">
        <f>VLOOKUP($B13,'Unify Report'!$A$2:$V$98,4,FALSE)</f>
        <v>1385.5</v>
      </c>
      <c r="J13" s="28">
        <f>VLOOKUP($B13,'Unify Report'!$A$2:$V$98,11,FALSE)</f>
        <v>1110.25</v>
      </c>
      <c r="K13" s="29">
        <f>VLOOKUP($B13,'Unify Report'!$A$2:$V$98,12,FALSE)</f>
        <v>1023</v>
      </c>
      <c r="L13" s="28">
        <f>VLOOKUP($B13,'Unify Report'!$A$2:$V$98,7,FALSE)</f>
        <v>1049</v>
      </c>
      <c r="M13" s="29">
        <f>VLOOKUP($B13,'Unify Report'!$A$2:$V$98,8,FALSE)</f>
        <v>1125</v>
      </c>
      <c r="N13" s="28">
        <f>VLOOKUP($B13,'Unify Report'!$A$2:$V$98,15,FALSE)</f>
        <v>847.5</v>
      </c>
      <c r="O13" s="30">
        <f>VLOOKUP($B13,'Unify Report'!$A$2:$V$98,16,FALSE)</f>
        <v>682</v>
      </c>
    </row>
    <row r="14" spans="1:15">
      <c r="A14" s="21">
        <v>201905</v>
      </c>
      <c r="B14" s="21" t="s">
        <v>65</v>
      </c>
      <c r="C14" s="21" t="s">
        <v>24</v>
      </c>
      <c r="D14" s="22" t="s">
        <v>107</v>
      </c>
      <c r="E14" s="56" t="s">
        <v>159</v>
      </c>
      <c r="F14" s="57" t="s">
        <v>165</v>
      </c>
      <c r="G14" s="56" t="s">
        <v>159</v>
      </c>
      <c r="H14" s="28">
        <f>VLOOKUP($B14,'Unify Report'!$A$2:$V$98,3,FALSE)</f>
        <v>1633.75</v>
      </c>
      <c r="I14" s="29">
        <f>VLOOKUP($B14,'Unify Report'!$A$2:$V$98,4,FALSE)</f>
        <v>1507</v>
      </c>
      <c r="J14" s="28">
        <f>VLOOKUP($B14,'Unify Report'!$A$2:$V$98,11,FALSE)</f>
        <v>935</v>
      </c>
      <c r="K14" s="29">
        <f>VLOOKUP($B14,'Unify Report'!$A$2:$V$98,12,FALSE)</f>
        <v>682</v>
      </c>
      <c r="L14" s="28">
        <f>VLOOKUP($B14,'Unify Report'!$A$2:$V$98,7,FALSE)</f>
        <v>1664.5</v>
      </c>
      <c r="M14" s="29">
        <f>VLOOKUP($B14,'Unify Report'!$A$2:$V$98,8,FALSE)</f>
        <v>1892.25</v>
      </c>
      <c r="N14" s="28">
        <f>VLOOKUP($B14,'Unify Report'!$A$2:$V$98,15,FALSE)</f>
        <v>1097.25</v>
      </c>
      <c r="O14" s="30">
        <f>VLOOKUP($B14,'Unify Report'!$A$2:$V$98,16,FALSE)</f>
        <v>1023</v>
      </c>
    </row>
    <row r="15" spans="1:15">
      <c r="A15" s="21">
        <v>201905</v>
      </c>
      <c r="B15" s="21" t="s">
        <v>66</v>
      </c>
      <c r="C15" s="21" t="s">
        <v>25</v>
      </c>
      <c r="D15" s="22" t="s">
        <v>108</v>
      </c>
      <c r="E15" s="56" t="s">
        <v>159</v>
      </c>
      <c r="F15" s="57" t="s">
        <v>165</v>
      </c>
      <c r="G15" s="56" t="s">
        <v>159</v>
      </c>
      <c r="H15" s="28">
        <f>VLOOKUP($B15,'Unify Report'!$A$2:$V$98,3,FALSE)</f>
        <v>1454</v>
      </c>
      <c r="I15" s="29">
        <f>VLOOKUP($B15,'Unify Report'!$A$2:$V$98,4,FALSE)</f>
        <v>1497.75</v>
      </c>
      <c r="J15" s="28">
        <f>VLOOKUP($B15,'Unify Report'!$A$2:$V$98,11,FALSE)</f>
        <v>846.5</v>
      </c>
      <c r="K15" s="29">
        <f>VLOOKUP($B15,'Unify Report'!$A$2:$V$98,12,FALSE)</f>
        <v>682</v>
      </c>
      <c r="L15" s="28">
        <f>VLOOKUP($B15,'Unify Report'!$A$2:$V$98,7,FALSE)</f>
        <v>1601</v>
      </c>
      <c r="M15" s="29">
        <f>VLOOKUP($B15,'Unify Report'!$A$2:$V$98,8,FALSE)</f>
        <v>1675.25</v>
      </c>
      <c r="N15" s="28">
        <f>VLOOKUP($B15,'Unify Report'!$A$2:$V$98,15,FALSE)</f>
        <v>1166</v>
      </c>
      <c r="O15" s="30">
        <f>VLOOKUP($B15,'Unify Report'!$A$2:$V$98,16,FALSE)</f>
        <v>1012</v>
      </c>
    </row>
    <row r="16" spans="1:15">
      <c r="A16" s="21">
        <v>201905</v>
      </c>
      <c r="B16" s="21" t="s">
        <v>67</v>
      </c>
      <c r="C16" s="21" t="s">
        <v>27</v>
      </c>
      <c r="D16" s="21" t="s">
        <v>109</v>
      </c>
      <c r="E16" s="56" t="s">
        <v>160</v>
      </c>
      <c r="F16" s="56" t="s">
        <v>164</v>
      </c>
      <c r="G16" s="56" t="s">
        <v>171</v>
      </c>
      <c r="H16" s="28">
        <f>VLOOKUP($B16,'Unify Report'!$A$2:$V$98,3,FALSE)</f>
        <v>1837</v>
      </c>
      <c r="I16" s="29">
        <f>VLOOKUP($B16,'Unify Report'!$A$2:$V$98,4,FALSE)</f>
        <v>1849.5</v>
      </c>
      <c r="J16" s="28">
        <f>VLOOKUP($B16,'Unify Report'!$A$2:$V$98,11,FALSE)</f>
        <v>1364</v>
      </c>
      <c r="K16" s="29">
        <f>VLOOKUP($B16,'Unify Report'!$A$2:$V$98,12,FALSE)</f>
        <v>1364</v>
      </c>
      <c r="L16" s="28">
        <f>VLOOKUP($B16,'Unify Report'!$A$2:$V$98,7,FALSE)</f>
        <v>329.25</v>
      </c>
      <c r="M16" s="29">
        <f>VLOOKUP($B16,'Unify Report'!$A$2:$V$98,8,FALSE)</f>
        <v>373.5</v>
      </c>
      <c r="N16" s="28">
        <f>VLOOKUP($B16,'Unify Report'!$A$2:$V$98,15,FALSE)</f>
        <v>341.5</v>
      </c>
      <c r="O16" s="30">
        <f>VLOOKUP($B16,'Unify Report'!$A$2:$V$98,16,FALSE)</f>
        <v>341</v>
      </c>
    </row>
    <row r="17" spans="1:15">
      <c r="A17" s="21">
        <v>201905</v>
      </c>
      <c r="B17" s="21" t="s">
        <v>68</v>
      </c>
      <c r="C17" s="21" t="s">
        <v>30</v>
      </c>
      <c r="D17" s="21" t="s">
        <v>110</v>
      </c>
      <c r="E17" s="56" t="s">
        <v>160</v>
      </c>
      <c r="F17" s="56" t="s">
        <v>164</v>
      </c>
      <c r="G17" s="56" t="s">
        <v>171</v>
      </c>
      <c r="H17" s="28">
        <f>VLOOKUP($B17,'Unify Report'!$A$2:$V$98,3,FALSE)</f>
        <v>6236</v>
      </c>
      <c r="I17" s="29">
        <f>VLOOKUP($B17,'Unify Report'!$A$2:$V$98,4,FALSE)</f>
        <v>6452.3333333333303</v>
      </c>
      <c r="J17" s="28">
        <f>VLOOKUP($B17,'Unify Report'!$A$2:$V$98,11,FALSE)</f>
        <v>6083.5</v>
      </c>
      <c r="K17" s="29">
        <f>VLOOKUP($B17,'Unify Report'!$A$2:$V$98,12,FALSE)</f>
        <v>6405.5</v>
      </c>
      <c r="L17" s="28">
        <f>VLOOKUP($B17,'Unify Report'!$A$2:$V$98,7,FALSE)</f>
        <v>397.25</v>
      </c>
      <c r="M17" s="29">
        <f>VLOOKUP($B17,'Unify Report'!$A$2:$V$98,8,FALSE)</f>
        <v>559</v>
      </c>
      <c r="N17" s="28">
        <f>VLOOKUP($B17,'Unify Report'!$A$2:$V$98,15,FALSE)</f>
        <v>448.5</v>
      </c>
      <c r="O17" s="30">
        <f>VLOOKUP($B17,'Unify Report'!$A$2:$V$98,16,FALSE)</f>
        <v>356.5</v>
      </c>
    </row>
    <row r="18" spans="1:15">
      <c r="A18" s="21">
        <v>201905</v>
      </c>
      <c r="B18" s="21" t="s">
        <v>69</v>
      </c>
      <c r="C18" s="21" t="s">
        <v>29</v>
      </c>
      <c r="D18" s="21" t="s">
        <v>111</v>
      </c>
      <c r="E18" s="56" t="s">
        <v>160</v>
      </c>
      <c r="F18" s="56" t="s">
        <v>164</v>
      </c>
      <c r="G18" s="56" t="s">
        <v>171</v>
      </c>
      <c r="H18" s="28">
        <f>VLOOKUP($B18,'Unify Report'!$A$2:$V$98,3,FALSE)</f>
        <v>1381.5</v>
      </c>
      <c r="I18" s="29">
        <f>VLOOKUP($B18,'Unify Report'!$A$2:$V$98,4,FALSE)</f>
        <v>1434.5</v>
      </c>
      <c r="J18" s="28">
        <f>VLOOKUP($B18,'Unify Report'!$A$2:$V$98,11,FALSE)</f>
        <v>1035.25</v>
      </c>
      <c r="K18" s="29">
        <f>VLOOKUP($B18,'Unify Report'!$A$2:$V$98,12,FALSE)</f>
        <v>1023</v>
      </c>
      <c r="L18" s="28">
        <f>VLOOKUP($B18,'Unify Report'!$A$2:$V$98,7,FALSE)</f>
        <v>1086</v>
      </c>
      <c r="M18" s="29">
        <f>VLOOKUP($B18,'Unify Report'!$A$2:$V$98,8,FALSE)</f>
        <v>1124.75</v>
      </c>
      <c r="N18" s="28">
        <f>VLOOKUP($B18,'Unify Report'!$A$2:$V$98,15,FALSE)</f>
        <v>462</v>
      </c>
      <c r="O18" s="30">
        <f>VLOOKUP($B18,'Unify Report'!$A$2:$V$98,16,FALSE)</f>
        <v>341</v>
      </c>
    </row>
    <row r="19" spans="1:15">
      <c r="A19" s="21">
        <v>201905</v>
      </c>
      <c r="B19" s="21" t="s">
        <v>70</v>
      </c>
      <c r="C19" s="21" t="s">
        <v>28</v>
      </c>
      <c r="D19" s="21" t="s">
        <v>112</v>
      </c>
      <c r="E19" s="56" t="s">
        <v>160</v>
      </c>
      <c r="F19" s="56" t="s">
        <v>164</v>
      </c>
      <c r="G19" s="56" t="s">
        <v>171</v>
      </c>
      <c r="H19" s="28">
        <f>VLOOKUP($B19,'Unify Report'!$A$2:$V$98,3,FALSE)</f>
        <v>1378.25</v>
      </c>
      <c r="I19" s="29">
        <f>VLOOKUP($B19,'Unify Report'!$A$2:$V$98,4,FALSE)</f>
        <v>1435.25</v>
      </c>
      <c r="J19" s="28">
        <f>VLOOKUP($B19,'Unify Report'!$A$2:$V$98,11,FALSE)</f>
        <v>1034.5</v>
      </c>
      <c r="K19" s="29">
        <f>VLOOKUP($B19,'Unify Report'!$A$2:$V$98,12,FALSE)</f>
        <v>1023</v>
      </c>
      <c r="L19" s="28">
        <f>VLOOKUP($B19,'Unify Report'!$A$2:$V$98,7,FALSE)</f>
        <v>1347.25</v>
      </c>
      <c r="M19" s="29">
        <f>VLOOKUP($B19,'Unify Report'!$A$2:$V$98,8,FALSE)</f>
        <v>1259</v>
      </c>
      <c r="N19" s="28">
        <f>VLOOKUP($B19,'Unify Report'!$A$2:$V$98,15,FALSE)</f>
        <v>505.5</v>
      </c>
      <c r="O19" s="30">
        <f>VLOOKUP($B19,'Unify Report'!$A$2:$V$98,16,FALSE)</f>
        <v>341</v>
      </c>
    </row>
    <row r="20" spans="1:15">
      <c r="A20" s="21">
        <v>201905</v>
      </c>
      <c r="B20" s="21" t="s">
        <v>71</v>
      </c>
      <c r="C20" s="21" t="s">
        <v>26</v>
      </c>
      <c r="D20" s="21" t="s">
        <v>113</v>
      </c>
      <c r="E20" s="56" t="s">
        <v>160</v>
      </c>
      <c r="F20" s="56" t="s">
        <v>164</v>
      </c>
      <c r="G20" s="56" t="s">
        <v>171</v>
      </c>
      <c r="H20" s="28">
        <f>VLOOKUP($B20,'Unify Report'!$A$2:$V$98,3,FALSE)</f>
        <v>1329.75</v>
      </c>
      <c r="I20" s="29">
        <f>VLOOKUP($B20,'Unify Report'!$A$2:$V$98,4,FALSE)</f>
        <v>1403.5</v>
      </c>
      <c r="J20" s="28">
        <f>VLOOKUP($B20,'Unify Report'!$A$2:$V$98,11,FALSE)</f>
        <v>1023</v>
      </c>
      <c r="K20" s="29">
        <f>VLOOKUP($B20,'Unify Report'!$A$2:$V$98,12,FALSE)</f>
        <v>1023</v>
      </c>
      <c r="L20" s="28">
        <f>VLOOKUP($B20,'Unify Report'!$A$2:$V$98,7,FALSE)</f>
        <v>1262</v>
      </c>
      <c r="M20" s="29">
        <f>VLOOKUP($B20,'Unify Report'!$A$2:$V$98,8,FALSE)</f>
        <v>1108.75</v>
      </c>
      <c r="N20" s="28">
        <f>VLOOKUP($B20,'Unify Report'!$A$2:$V$98,15,FALSE)</f>
        <v>704</v>
      </c>
      <c r="O20" s="30">
        <f>VLOOKUP($B20,'Unify Report'!$A$2:$V$98,16,FALSE)</f>
        <v>341</v>
      </c>
    </row>
    <row r="21" spans="1:15">
      <c r="A21" s="21">
        <v>201905</v>
      </c>
      <c r="B21" s="21" t="s">
        <v>72</v>
      </c>
      <c r="C21" s="21" t="s">
        <v>31</v>
      </c>
      <c r="D21" s="21" t="s">
        <v>114</v>
      </c>
      <c r="E21" s="56" t="s">
        <v>160</v>
      </c>
      <c r="F21" s="56" t="s">
        <v>166</v>
      </c>
      <c r="G21" s="56" t="s">
        <v>172</v>
      </c>
      <c r="H21" s="28">
        <f>VLOOKUP($B21,'Unify Report'!$A$2:$V$98,3,FALSE)</f>
        <v>2675.0833333333335</v>
      </c>
      <c r="I21" s="29">
        <f>VLOOKUP($B21,'Unify Report'!$A$2:$V$98,4,FALSE)</f>
        <v>2620.49999999999</v>
      </c>
      <c r="J21" s="28">
        <f>VLOOKUP($B21,'Unify Report'!$A$2:$V$98,11,FALSE)</f>
        <v>1970</v>
      </c>
      <c r="K21" s="29">
        <f>VLOOKUP($B21,'Unify Report'!$A$2:$V$98,12,FALSE)</f>
        <v>2046</v>
      </c>
      <c r="L21" s="28">
        <f>VLOOKUP($B21,'Unify Report'!$A$2:$V$98,7,FALSE)</f>
        <v>1192.5</v>
      </c>
      <c r="M21" s="29">
        <f>VLOOKUP($B21,'Unify Report'!$A$2:$V$98,8,FALSE)</f>
        <v>1116.3333333333333</v>
      </c>
      <c r="N21" s="28">
        <f>VLOOKUP($B21,'Unify Report'!$A$2:$V$98,15,FALSE)</f>
        <v>817.66666666666663</v>
      </c>
      <c r="O21" s="30">
        <f>VLOOKUP($B21,'Unify Report'!$A$2:$V$98,16,FALSE)</f>
        <v>682</v>
      </c>
    </row>
    <row r="22" spans="1:15">
      <c r="A22" s="21">
        <v>201905</v>
      </c>
      <c r="B22" s="21" t="s">
        <v>73</v>
      </c>
      <c r="C22" s="21" t="s">
        <v>32</v>
      </c>
      <c r="D22" s="21" t="s">
        <v>115</v>
      </c>
      <c r="E22" s="56" t="s">
        <v>160</v>
      </c>
      <c r="F22" s="56" t="s">
        <v>166</v>
      </c>
      <c r="G22" s="56" t="s">
        <v>172</v>
      </c>
      <c r="H22" s="28">
        <f>VLOOKUP($B22,'Unify Report'!$A$2:$V$98,3,FALSE)</f>
        <v>2446.3333333333335</v>
      </c>
      <c r="I22" s="29">
        <f>VLOOKUP($B22,'Unify Report'!$A$2:$V$98,4,FALSE)</f>
        <v>2624.8333333333298</v>
      </c>
      <c r="J22" s="28">
        <f>VLOOKUP($B22,'Unify Report'!$A$2:$V$98,11,FALSE)</f>
        <v>1700.5</v>
      </c>
      <c r="K22" s="29">
        <f>VLOOKUP($B22,'Unify Report'!$A$2:$V$98,12,FALSE)</f>
        <v>1705</v>
      </c>
      <c r="L22" s="28">
        <f>VLOOKUP($B22,'Unify Report'!$A$2:$V$98,7,FALSE)</f>
        <v>924.41666666666663</v>
      </c>
      <c r="M22" s="29">
        <f>VLOOKUP($B22,'Unify Report'!$A$2:$V$98,8,FALSE)</f>
        <v>740.91666666666595</v>
      </c>
      <c r="N22" s="28">
        <f>VLOOKUP($B22,'Unify Report'!$A$2:$V$98,15,FALSE)</f>
        <v>1078</v>
      </c>
      <c r="O22" s="30">
        <f>VLOOKUP($B22,'Unify Report'!$A$2:$V$98,16,FALSE)</f>
        <v>682</v>
      </c>
    </row>
    <row r="23" spans="1:15">
      <c r="A23" s="21">
        <v>201905</v>
      </c>
      <c r="B23" s="21" t="s">
        <v>74</v>
      </c>
      <c r="C23" s="21" t="s">
        <v>232</v>
      </c>
      <c r="D23" s="22" t="s">
        <v>116</v>
      </c>
      <c r="E23" s="57" t="s">
        <v>161</v>
      </c>
      <c r="F23" s="57" t="s">
        <v>167</v>
      </c>
      <c r="G23" s="57" t="s">
        <v>167</v>
      </c>
      <c r="H23" s="28">
        <f>VLOOKUP($B23,'Unify Report'!$A$2:$V$98,3,FALSE)</f>
        <v>1327.5</v>
      </c>
      <c r="I23" s="29">
        <f>VLOOKUP($B23,'Unify Report'!$A$2:$V$98,4,FALSE)</f>
        <v>1650</v>
      </c>
      <c r="J23" s="28">
        <f>VLOOKUP($B23,'Unify Report'!$A$2:$V$98,11,FALSE)</f>
        <v>682</v>
      </c>
      <c r="K23" s="29">
        <f>VLOOKUP($B23,'Unify Report'!$A$2:$V$98,12,FALSE)</f>
        <v>682</v>
      </c>
      <c r="L23" s="28">
        <f>VLOOKUP($B23,'Unify Report'!$A$2:$V$98,7,FALSE)</f>
        <v>1019.5</v>
      </c>
      <c r="M23" s="29">
        <f>VLOOKUP($B23,'Unify Report'!$A$2:$V$98,8,FALSE)</f>
        <v>1276</v>
      </c>
      <c r="N23" s="28">
        <f>VLOOKUP($B23,'Unify Report'!$A$2:$V$98,15,FALSE)</f>
        <v>22</v>
      </c>
      <c r="O23" s="30">
        <f>VLOOKUP($B23,'Unify Report'!$A$2:$V$98,16,FALSE)</f>
        <v>0</v>
      </c>
    </row>
    <row r="24" spans="1:15">
      <c r="A24" s="21">
        <v>201905</v>
      </c>
      <c r="B24" s="21" t="s">
        <v>75</v>
      </c>
      <c r="C24" s="21" t="s">
        <v>40</v>
      </c>
      <c r="D24" s="21" t="s">
        <v>117</v>
      </c>
      <c r="E24" s="57" t="s">
        <v>161</v>
      </c>
      <c r="F24" s="56" t="s">
        <v>164</v>
      </c>
      <c r="G24" s="56" t="s">
        <v>173</v>
      </c>
      <c r="H24" s="28">
        <f>VLOOKUP($B24,'Unify Report'!$A$2:$V$98,3,FALSE)</f>
        <v>6924.5</v>
      </c>
      <c r="I24" s="29">
        <f>VLOOKUP($B24,'Unify Report'!$A$2:$V$98,4,FALSE)</f>
        <v>6843.5</v>
      </c>
      <c r="J24" s="28">
        <f>VLOOKUP($B24,'Unify Report'!$A$2:$V$98,11,FALSE)</f>
        <v>6347.5</v>
      </c>
      <c r="K24" s="29">
        <f>VLOOKUP($B24,'Unify Report'!$A$2:$V$98,12,FALSE)</f>
        <v>6272.5</v>
      </c>
      <c r="L24" s="28">
        <f>VLOOKUP($B24,'Unify Report'!$A$2:$V$98,7,FALSE)</f>
        <v>701.25</v>
      </c>
      <c r="M24" s="29">
        <f>VLOOKUP($B24,'Unify Report'!$A$2:$V$98,8,FALSE)</f>
        <v>753</v>
      </c>
      <c r="N24" s="28">
        <f>VLOOKUP($B24,'Unify Report'!$A$2:$V$98,15,FALSE)</f>
        <v>715</v>
      </c>
      <c r="O24" s="30">
        <f>VLOOKUP($B24,'Unify Report'!$A$2:$V$98,16,FALSE)</f>
        <v>682</v>
      </c>
    </row>
    <row r="25" spans="1:15">
      <c r="A25" s="21">
        <v>201905</v>
      </c>
      <c r="B25" s="21" t="s">
        <v>76</v>
      </c>
      <c r="C25" s="21" t="s">
        <v>44</v>
      </c>
      <c r="D25" s="21" t="s">
        <v>118</v>
      </c>
      <c r="E25" s="57" t="s">
        <v>161</v>
      </c>
      <c r="F25" s="56" t="s">
        <v>164</v>
      </c>
      <c r="G25" s="56" t="s">
        <v>174</v>
      </c>
      <c r="H25" s="28">
        <f>VLOOKUP($B25,'Unify Report'!$A$2:$V$98,3,FALSE)</f>
        <v>1064.5</v>
      </c>
      <c r="I25" s="29">
        <f>VLOOKUP($B25,'Unify Report'!$A$2:$V$98,4,FALSE)</f>
        <v>1066.75</v>
      </c>
      <c r="J25" s="28">
        <f>VLOOKUP($B25,'Unify Report'!$A$2:$V$98,11,FALSE)</f>
        <v>713</v>
      </c>
      <c r="K25" s="29">
        <f>VLOOKUP($B25,'Unify Report'!$A$2:$V$98,12,FALSE)</f>
        <v>713</v>
      </c>
      <c r="L25" s="28">
        <f>VLOOKUP($B25,'Unify Report'!$A$2:$V$98,7,FALSE)</f>
        <v>1201.75</v>
      </c>
      <c r="M25" s="29">
        <f>VLOOKUP($B25,'Unify Report'!$A$2:$V$98,8,FALSE)</f>
        <v>1211.5</v>
      </c>
      <c r="N25" s="28">
        <f>VLOOKUP($B25,'Unify Report'!$A$2:$V$98,15,FALSE)</f>
        <v>1159.5</v>
      </c>
      <c r="O25" s="30">
        <f>VLOOKUP($B25,'Unify Report'!$A$2:$V$98,16,FALSE)</f>
        <v>1069.5</v>
      </c>
    </row>
    <row r="26" spans="1:15">
      <c r="A26" s="21">
        <v>201905</v>
      </c>
      <c r="B26" s="21" t="s">
        <v>77</v>
      </c>
      <c r="C26" s="21" t="s">
        <v>42</v>
      </c>
      <c r="D26" s="21" t="s">
        <v>119</v>
      </c>
      <c r="E26" s="57" t="s">
        <v>161</v>
      </c>
      <c r="F26" s="56" t="s">
        <v>164</v>
      </c>
      <c r="G26" s="56" t="s">
        <v>174</v>
      </c>
      <c r="H26" s="28">
        <f>VLOOKUP($B26,'Unify Report'!$A$2:$V$98,3,FALSE)</f>
        <v>1388.8333333333333</v>
      </c>
      <c r="I26" s="29">
        <f>VLOOKUP($B26,'Unify Report'!$A$2:$V$98,4,FALSE)</f>
        <v>1431.5833333333333</v>
      </c>
      <c r="J26" s="28">
        <f>VLOOKUP($B26,'Unify Report'!$A$2:$V$98,11,FALSE)</f>
        <v>1081</v>
      </c>
      <c r="K26" s="29">
        <f>VLOOKUP($B26,'Unify Report'!$A$2:$V$98,12,FALSE)</f>
        <v>1069.5</v>
      </c>
      <c r="L26" s="28">
        <f>VLOOKUP($B26,'Unify Report'!$A$2:$V$98,7,FALSE)</f>
        <v>1555.6666666666667</v>
      </c>
      <c r="M26" s="29">
        <f>VLOOKUP($B26,'Unify Report'!$A$2:$V$98,8,FALSE)</f>
        <v>1143.9166666666667</v>
      </c>
      <c r="N26" s="28">
        <f>VLOOKUP($B26,'Unify Report'!$A$2:$V$98,15,FALSE)</f>
        <v>1424.75</v>
      </c>
      <c r="O26" s="30">
        <f>VLOOKUP($B26,'Unify Report'!$A$2:$V$98,16,FALSE)</f>
        <v>713</v>
      </c>
    </row>
    <row r="27" spans="1:15">
      <c r="A27" s="21">
        <v>201905</v>
      </c>
      <c r="B27" s="21" t="s">
        <v>78</v>
      </c>
      <c r="C27" s="21" t="s">
        <v>43</v>
      </c>
      <c r="D27" s="21" t="s">
        <v>120</v>
      </c>
      <c r="E27" s="57" t="s">
        <v>161</v>
      </c>
      <c r="F27" s="56" t="s">
        <v>164</v>
      </c>
      <c r="G27" s="56" t="s">
        <v>175</v>
      </c>
      <c r="H27" s="28">
        <f>VLOOKUP($B27,'Unify Report'!$A$2:$V$98,3,FALSE)</f>
        <v>2029</v>
      </c>
      <c r="I27" s="29">
        <f>VLOOKUP($B27,'Unify Report'!$A$2:$V$98,4,FALSE)</f>
        <v>2048</v>
      </c>
      <c r="J27" s="28">
        <f>VLOOKUP($B27,'Unify Report'!$A$2:$V$98,11,FALSE)</f>
        <v>1437</v>
      </c>
      <c r="K27" s="29">
        <f>VLOOKUP($B27,'Unify Report'!$A$2:$V$98,12,FALSE)</f>
        <v>1426</v>
      </c>
      <c r="L27" s="28">
        <f>VLOOKUP($B27,'Unify Report'!$A$2:$V$98,7,FALSE)</f>
        <v>1008.5</v>
      </c>
      <c r="M27" s="29">
        <f>VLOOKUP($B27,'Unify Report'!$A$2:$V$98,8,FALSE)</f>
        <v>1073.75</v>
      </c>
      <c r="N27" s="28">
        <f>VLOOKUP($B27,'Unify Report'!$A$2:$V$98,15,FALSE)</f>
        <v>697</v>
      </c>
      <c r="O27" s="30">
        <f>VLOOKUP($B27,'Unify Report'!$A$2:$V$98,16,FALSE)</f>
        <v>713</v>
      </c>
    </row>
    <row r="28" spans="1:15">
      <c r="A28" s="21">
        <v>201905</v>
      </c>
      <c r="B28" s="21" t="s">
        <v>79</v>
      </c>
      <c r="C28" s="21" t="s">
        <v>39</v>
      </c>
      <c r="D28" s="21" t="s">
        <v>121</v>
      </c>
      <c r="E28" s="57" t="s">
        <v>161</v>
      </c>
      <c r="F28" s="56" t="s">
        <v>164</v>
      </c>
      <c r="G28" s="56" t="s">
        <v>176</v>
      </c>
      <c r="H28" s="28">
        <f>VLOOKUP($B28,'Unify Report'!$A$2:$V$98,3,FALSE)</f>
        <v>2179.5</v>
      </c>
      <c r="I28" s="29">
        <f>VLOOKUP($B28,'Unify Report'!$A$2:$V$98,4,FALSE)</f>
        <v>2300</v>
      </c>
      <c r="J28" s="28">
        <f>VLOOKUP($B28,'Unify Report'!$A$2:$V$98,11,FALSE)</f>
        <v>1827.1666666666667</v>
      </c>
      <c r="K28" s="29">
        <f>VLOOKUP($B28,'Unify Report'!$A$2:$V$98,12,FALSE)</f>
        <v>1783</v>
      </c>
      <c r="L28" s="28">
        <f>VLOOKUP($B28,'Unify Report'!$A$2:$V$98,7,FALSE)</f>
        <v>1505.5</v>
      </c>
      <c r="M28" s="29">
        <f>VLOOKUP($B28,'Unify Report'!$A$2:$V$98,8,FALSE)</f>
        <v>1258.25</v>
      </c>
      <c r="N28" s="28">
        <f>VLOOKUP($B28,'Unify Report'!$A$2:$V$98,15,FALSE)</f>
        <v>1700.5</v>
      </c>
      <c r="O28" s="30">
        <f>VLOOKUP($B28,'Unify Report'!$A$2:$V$98,16,FALSE)</f>
        <v>1426</v>
      </c>
    </row>
    <row r="29" spans="1:15">
      <c r="A29" s="21">
        <v>201905</v>
      </c>
      <c r="B29" s="21" t="s">
        <v>80</v>
      </c>
      <c r="C29" s="21" t="s">
        <v>41</v>
      </c>
      <c r="D29" s="21" t="s">
        <v>122</v>
      </c>
      <c r="E29" s="57" t="s">
        <v>161</v>
      </c>
      <c r="F29" s="56" t="s">
        <v>164</v>
      </c>
      <c r="G29" s="56" t="s">
        <v>175</v>
      </c>
      <c r="H29" s="28">
        <f>VLOOKUP($B29,'Unify Report'!$A$2:$V$98,3,FALSE)</f>
        <v>2124</v>
      </c>
      <c r="I29" s="29">
        <f>VLOOKUP($B29,'Unify Report'!$A$2:$V$98,4,FALSE)</f>
        <v>2141</v>
      </c>
      <c r="J29" s="28">
        <f>VLOOKUP($B29,'Unify Report'!$A$2:$V$98,11,FALSE)</f>
        <v>1768.25</v>
      </c>
      <c r="K29" s="29">
        <f>VLOOKUP($B29,'Unify Report'!$A$2:$V$98,12,FALSE)</f>
        <v>1780</v>
      </c>
      <c r="L29" s="28">
        <f>VLOOKUP($B29,'Unify Report'!$A$2:$V$98,7,FALSE)</f>
        <v>1706.5</v>
      </c>
      <c r="M29" s="29">
        <f>VLOOKUP($B29,'Unify Report'!$A$2:$V$98,8,FALSE)</f>
        <v>1414.75</v>
      </c>
      <c r="N29" s="28">
        <f>VLOOKUP($B29,'Unify Report'!$A$2:$V$98,15,FALSE)</f>
        <v>1782.5</v>
      </c>
      <c r="O29" s="30">
        <f>VLOOKUP($B29,'Unify Report'!$A$2:$V$98,16,FALSE)</f>
        <v>1414.5</v>
      </c>
    </row>
    <row r="30" spans="1:15">
      <c r="A30" s="21">
        <v>201905</v>
      </c>
      <c r="B30" s="21" t="s">
        <v>81</v>
      </c>
      <c r="C30" s="98" t="s">
        <v>235</v>
      </c>
      <c r="D30" s="21" t="s">
        <v>123</v>
      </c>
      <c r="E30" s="56" t="s">
        <v>162</v>
      </c>
      <c r="F30" s="56" t="s">
        <v>168</v>
      </c>
      <c r="G30" s="56" t="s">
        <v>177</v>
      </c>
      <c r="H30" s="28">
        <f>VLOOKUP($B30,'Unify Report'!$A$2:$V$98,3,FALSE)</f>
        <v>6109.5</v>
      </c>
      <c r="I30" s="29">
        <f>VLOOKUP($B30,'Unify Report'!$A$2:$V$98,4,FALSE)</f>
        <v>6074.5</v>
      </c>
      <c r="J30" s="28">
        <f>VLOOKUP($B30,'Unify Report'!$A$2:$V$98,11,FALSE)</f>
        <v>5867</v>
      </c>
      <c r="K30" s="29">
        <f>VLOOKUP($B30,'Unify Report'!$A$2:$V$98,12,FALSE)</f>
        <v>6060.5</v>
      </c>
      <c r="L30" s="28">
        <f>VLOOKUP($B30,'Unify Report'!$A$2:$V$98,7,FALSE)</f>
        <v>276</v>
      </c>
      <c r="M30" s="29">
        <f>VLOOKUP($B30,'Unify Report'!$A$2:$V$98,8,FALSE)</f>
        <v>725.5</v>
      </c>
      <c r="N30" s="28">
        <f>VLOOKUP($B30,'Unify Report'!$A$2:$V$98,15,FALSE)</f>
        <v>218.5</v>
      </c>
      <c r="O30" s="30">
        <f>VLOOKUP($B30,'Unify Report'!$A$2:$V$98,16,FALSE)</f>
        <v>713</v>
      </c>
    </row>
    <row r="31" spans="1:15">
      <c r="A31" s="21">
        <v>201905</v>
      </c>
      <c r="B31" s="21" t="s">
        <v>82</v>
      </c>
      <c r="C31" s="98" t="s">
        <v>236</v>
      </c>
      <c r="D31" s="70" t="s">
        <v>246</v>
      </c>
      <c r="E31" s="56" t="s">
        <v>162</v>
      </c>
      <c r="F31" s="56" t="s">
        <v>168</v>
      </c>
      <c r="G31" s="56" t="s">
        <v>177</v>
      </c>
      <c r="H31" s="28">
        <f>VLOOKUP($B31,'Unify Report'!$A$2:$V$98,3,FALSE)</f>
        <v>3645.1666666666665</v>
      </c>
      <c r="I31" s="29">
        <f>VLOOKUP($B31,'Unify Report'!$A$2:$V$98,4,FALSE)</f>
        <v>3577.5</v>
      </c>
      <c r="J31" s="28">
        <f>VLOOKUP($B31,'Unify Report'!$A$2:$V$98,11,FALSE)</f>
        <v>3563.3333333333335</v>
      </c>
      <c r="K31" s="29">
        <f>VLOOKUP($B31,'Unify Report'!$A$2:$V$98,12,FALSE)</f>
        <v>3797.5</v>
      </c>
      <c r="L31" s="28">
        <f>VLOOKUP($B31,'Unify Report'!$A$2:$V$98,7,FALSE)</f>
        <v>663.75</v>
      </c>
      <c r="M31" s="29">
        <f>VLOOKUP($B31,'Unify Report'!$A$2:$V$98,8,FALSE)</f>
        <v>345.5</v>
      </c>
      <c r="N31" s="28">
        <f>VLOOKUP($B31,'Unify Report'!$A$2:$V$98,15,FALSE)</f>
        <v>645</v>
      </c>
      <c r="O31" s="30">
        <f>VLOOKUP($B31,'Unify Report'!$A$2:$V$98,16,FALSE)</f>
        <v>356.5</v>
      </c>
    </row>
    <row r="32" spans="1:15">
      <c r="A32" s="21">
        <v>201905</v>
      </c>
      <c r="B32" s="21" t="s">
        <v>83</v>
      </c>
      <c r="C32" s="98" t="s">
        <v>237</v>
      </c>
      <c r="D32" s="70" t="s">
        <v>253</v>
      </c>
      <c r="E32" s="56" t="s">
        <v>162</v>
      </c>
      <c r="F32" s="56" t="s">
        <v>168</v>
      </c>
      <c r="G32" s="56" t="s">
        <v>177</v>
      </c>
      <c r="H32" s="28">
        <f>VLOOKUP($B32,'Unify Report'!$A$2:$V$98,3,FALSE)</f>
        <v>2439.25</v>
      </c>
      <c r="I32" s="29">
        <f>VLOOKUP($B32,'Unify Report'!$A$2:$V$98,4,FALSE)</f>
        <v>2338.5</v>
      </c>
      <c r="J32" s="28">
        <f>VLOOKUP($B32,'Unify Report'!$A$2:$V$98,11,FALSE)</f>
        <v>1783</v>
      </c>
      <c r="K32" s="29">
        <f>VLOOKUP($B32,'Unify Report'!$A$2:$V$98,12,FALSE)</f>
        <v>1667.5</v>
      </c>
      <c r="L32" s="28">
        <f>VLOOKUP($B32,'Unify Report'!$A$2:$V$98,7,FALSE)</f>
        <v>403</v>
      </c>
      <c r="M32" s="29">
        <f>VLOOKUP($B32,'Unify Report'!$A$2:$V$98,8,FALSE)</f>
        <v>355</v>
      </c>
      <c r="N32" s="28">
        <f>VLOOKUP($B32,'Unify Report'!$A$2:$V$98,15,FALSE)</f>
        <v>447.5</v>
      </c>
      <c r="O32" s="30">
        <f>VLOOKUP($B32,'Unify Report'!$A$2:$V$98,16,FALSE)</f>
        <v>345</v>
      </c>
    </row>
    <row r="33" spans="1:15">
      <c r="A33" s="21">
        <v>201905</v>
      </c>
      <c r="B33" s="21" t="s">
        <v>84</v>
      </c>
      <c r="C33" s="98" t="s">
        <v>238</v>
      </c>
      <c r="D33" s="70" t="s">
        <v>252</v>
      </c>
      <c r="E33" s="56" t="s">
        <v>162</v>
      </c>
      <c r="F33" s="56" t="s">
        <v>168</v>
      </c>
      <c r="G33" s="56" t="s">
        <v>177</v>
      </c>
      <c r="H33" s="28">
        <f>VLOOKUP($B33,'Unify Report'!$A$2:$V$98,3,FALSE)</f>
        <v>1852.25</v>
      </c>
      <c r="I33" s="29">
        <f>VLOOKUP($B33,'Unify Report'!$A$2:$V$98,4,FALSE)</f>
        <v>2160.25</v>
      </c>
      <c r="J33" s="28">
        <f>VLOOKUP($B33,'Unify Report'!$A$2:$V$98,11,FALSE)</f>
        <v>1472</v>
      </c>
      <c r="K33" s="29">
        <f>VLOOKUP($B33,'Unify Report'!$A$2:$V$98,12,FALSE)</f>
        <v>1782.5</v>
      </c>
      <c r="L33" s="28">
        <f>VLOOKUP($B33,'Unify Report'!$A$2:$V$98,7,FALSE)</f>
        <v>363.5</v>
      </c>
      <c r="M33" s="29">
        <f>VLOOKUP($B33,'Unify Report'!$A$2:$V$98,8,FALSE)</f>
        <v>351</v>
      </c>
      <c r="N33" s="28">
        <f>VLOOKUP($B33,'Unify Report'!$A$2:$V$98,15,FALSE)</f>
        <v>286</v>
      </c>
      <c r="O33" s="30">
        <f>VLOOKUP($B33,'Unify Report'!$A$2:$V$98,16,FALSE)</f>
        <v>356.5</v>
      </c>
    </row>
    <row r="34" spans="1:15">
      <c r="A34" s="21">
        <v>201905</v>
      </c>
      <c r="B34" s="21" t="s">
        <v>85</v>
      </c>
      <c r="C34" s="98" t="s">
        <v>239</v>
      </c>
      <c r="D34" s="70" t="s">
        <v>251</v>
      </c>
      <c r="E34" s="56" t="s">
        <v>162</v>
      </c>
      <c r="F34" s="56" t="s">
        <v>168</v>
      </c>
      <c r="G34" s="56" t="s">
        <v>177</v>
      </c>
      <c r="H34" s="28">
        <f>VLOOKUP($B34,'Unify Report'!$A$2:$V$98,3,FALSE)</f>
        <v>1817.5</v>
      </c>
      <c r="I34" s="29">
        <f>VLOOKUP($B34,'Unify Report'!$A$2:$V$98,4,FALSE)</f>
        <v>1777.5</v>
      </c>
      <c r="J34" s="28">
        <f>VLOOKUP($B34,'Unify Report'!$A$2:$V$98,11,FALSE)</f>
        <v>1703</v>
      </c>
      <c r="K34" s="29">
        <f>VLOOKUP($B34,'Unify Report'!$A$2:$V$98,12,FALSE)</f>
        <v>1782.5</v>
      </c>
      <c r="L34" s="28">
        <f>VLOOKUP($B34,'Unify Report'!$A$2:$V$98,7,FALSE)</f>
        <v>264.75</v>
      </c>
      <c r="M34" s="29">
        <f>VLOOKUP($B34,'Unify Report'!$A$2:$V$98,8,FALSE)</f>
        <v>351</v>
      </c>
      <c r="N34" s="28">
        <f>VLOOKUP($B34,'Unify Report'!$A$2:$V$98,15,FALSE)</f>
        <v>299</v>
      </c>
      <c r="O34" s="30">
        <f>VLOOKUP($B34,'Unify Report'!$A$2:$V$98,16,FALSE)</f>
        <v>356.5</v>
      </c>
    </row>
    <row r="35" spans="1:15">
      <c r="A35" s="21">
        <v>201905</v>
      </c>
      <c r="B35" s="21" t="s">
        <v>86</v>
      </c>
      <c r="C35" s="98" t="s">
        <v>240</v>
      </c>
      <c r="D35" s="70" t="s">
        <v>254</v>
      </c>
      <c r="E35" s="56" t="s">
        <v>162</v>
      </c>
      <c r="F35" s="56" t="s">
        <v>168</v>
      </c>
      <c r="G35" s="56" t="s">
        <v>177</v>
      </c>
      <c r="H35" s="28">
        <f>VLOOKUP($B35,'Unify Report'!$A$2:$V$98,3,FALSE)</f>
        <v>2375</v>
      </c>
      <c r="I35" s="29">
        <f>VLOOKUP($B35,'Unify Report'!$A$2:$V$98,4,FALSE)</f>
        <v>2493.75</v>
      </c>
      <c r="J35" s="28">
        <f>VLOOKUP($B35,'Unify Report'!$A$2:$V$98,11,FALSE)</f>
        <v>2024</v>
      </c>
      <c r="K35" s="29">
        <f>VLOOKUP($B35,'Unify Report'!$A$2:$V$98,12,FALSE)</f>
        <v>2139</v>
      </c>
      <c r="L35" s="28">
        <f>VLOOKUP($B35,'Unify Report'!$A$2:$V$98,7,FALSE)</f>
        <v>307.5</v>
      </c>
      <c r="M35" s="29">
        <f>VLOOKUP($B35,'Unify Report'!$A$2:$V$98,8,FALSE)</f>
        <v>362</v>
      </c>
      <c r="N35" s="28">
        <f>VLOOKUP($B35,'Unify Report'!$A$2:$V$98,15,FALSE)</f>
        <v>287.5</v>
      </c>
      <c r="O35" s="30">
        <f>VLOOKUP($B35,'Unify Report'!$A$2:$V$98,16,FALSE)</f>
        <v>356.5</v>
      </c>
    </row>
    <row r="36" spans="1:15">
      <c r="A36" s="21">
        <v>201905</v>
      </c>
      <c r="B36" s="21" t="s">
        <v>87</v>
      </c>
      <c r="C36" s="98" t="s">
        <v>241</v>
      </c>
      <c r="D36" s="70" t="s">
        <v>247</v>
      </c>
      <c r="E36" s="56" t="s">
        <v>162</v>
      </c>
      <c r="F36" s="56" t="s">
        <v>168</v>
      </c>
      <c r="G36" s="56" t="s">
        <v>177</v>
      </c>
      <c r="H36" s="28">
        <f>VLOOKUP($B36,'Unify Report'!$A$2:$V$98,3,FALSE)</f>
        <v>1466.75</v>
      </c>
      <c r="I36" s="29">
        <f>VLOOKUP($B36,'Unify Report'!$A$2:$V$98,4,FALSE)</f>
        <v>1432</v>
      </c>
      <c r="J36" s="28">
        <f>VLOOKUP($B36,'Unify Report'!$A$2:$V$98,11,FALSE)</f>
        <v>1465.0166666666667</v>
      </c>
      <c r="K36" s="29">
        <f>VLOOKUP($B36,'Unify Report'!$A$2:$V$98,12,FALSE)</f>
        <v>1426</v>
      </c>
      <c r="L36" s="28">
        <f>VLOOKUP($B36,'Unify Report'!$A$2:$V$98,7,FALSE)</f>
        <v>596</v>
      </c>
      <c r="M36" s="29">
        <f>VLOOKUP($B36,'Unify Report'!$A$2:$V$98,8,FALSE)</f>
        <v>354</v>
      </c>
      <c r="N36" s="28">
        <f>VLOOKUP($B36,'Unify Report'!$A$2:$V$98,15,FALSE)</f>
        <v>473</v>
      </c>
      <c r="O36" s="30">
        <f>VLOOKUP($B36,'Unify Report'!$A$2:$V$98,16,FALSE)</f>
        <v>356.5</v>
      </c>
    </row>
    <row r="37" spans="1:15">
      <c r="A37" s="21">
        <v>201905</v>
      </c>
      <c r="B37" s="21" t="s">
        <v>88</v>
      </c>
      <c r="C37" s="98" t="s">
        <v>242</v>
      </c>
      <c r="D37" s="70" t="s">
        <v>255</v>
      </c>
      <c r="E37" s="56" t="s">
        <v>162</v>
      </c>
      <c r="F37" s="56" t="s">
        <v>168</v>
      </c>
      <c r="G37" s="56" t="s">
        <v>177</v>
      </c>
      <c r="H37" s="28">
        <f>VLOOKUP($B37,'Unify Report'!$A$2:$V$98,3,FALSE)</f>
        <v>1217</v>
      </c>
      <c r="I37" s="29">
        <f>VLOOKUP($B37,'Unify Report'!$A$2:$V$98,4,FALSE)</f>
        <v>1046.5</v>
      </c>
      <c r="J37" s="28">
        <f>VLOOKUP($B37,'Unify Report'!$A$2:$V$98,11,FALSE)</f>
        <v>1199</v>
      </c>
      <c r="K37" s="29">
        <f>VLOOKUP($B37,'Unify Report'!$A$2:$V$98,12,FALSE)</f>
        <v>1046.5</v>
      </c>
      <c r="L37" s="28">
        <f>VLOOKUP($B37,'Unify Report'!$A$2:$V$98,7,FALSE)</f>
        <v>56.75</v>
      </c>
      <c r="M37" s="29">
        <f>VLOOKUP($B37,'Unify Report'!$A$2:$V$98,8,FALSE)</f>
        <v>1</v>
      </c>
      <c r="N37" s="28">
        <f>VLOOKUP($B37,'Unify Report'!$A$2:$V$98,15,FALSE)</f>
        <v>79</v>
      </c>
      <c r="O37" s="30">
        <f>VLOOKUP($B37,'Unify Report'!$A$2:$V$98,16,FALSE)</f>
        <v>0</v>
      </c>
    </row>
    <row r="38" spans="1:15">
      <c r="A38" s="21">
        <v>201905</v>
      </c>
      <c r="B38" s="21" t="s">
        <v>89</v>
      </c>
      <c r="C38" s="98" t="s">
        <v>243</v>
      </c>
      <c r="D38" s="70" t="s">
        <v>249</v>
      </c>
      <c r="E38" s="56" t="s">
        <v>162</v>
      </c>
      <c r="F38" s="56" t="s">
        <v>168</v>
      </c>
      <c r="G38" s="56" t="s">
        <v>177</v>
      </c>
      <c r="H38" s="28">
        <f>VLOOKUP($B38,'Unify Report'!$A$2:$V$98,3,FALSE)</f>
        <v>2217.25</v>
      </c>
      <c r="I38" s="29">
        <f>VLOOKUP($B38,'Unify Report'!$A$2:$V$98,4,FALSE)</f>
        <v>2139</v>
      </c>
      <c r="J38" s="28">
        <f>VLOOKUP($B38,'Unify Report'!$A$2:$V$98,11,FALSE)</f>
        <v>2160.75</v>
      </c>
      <c r="K38" s="29">
        <f>VLOOKUP($B38,'Unify Report'!$A$2:$V$98,12,FALSE)</f>
        <v>2139</v>
      </c>
      <c r="L38" s="28">
        <f>VLOOKUP($B38,'Unify Report'!$A$2:$V$98,7,FALSE)</f>
        <v>740.5</v>
      </c>
      <c r="M38" s="29">
        <f>VLOOKUP($B38,'Unify Report'!$A$2:$V$98,8,FALSE)</f>
        <v>709.5</v>
      </c>
      <c r="N38" s="28">
        <f>VLOOKUP($B38,'Unify Report'!$A$2:$V$98,15,FALSE)</f>
        <v>988</v>
      </c>
      <c r="O38" s="30">
        <f>VLOOKUP($B38,'Unify Report'!$A$2:$V$98,16,FALSE)</f>
        <v>713</v>
      </c>
    </row>
    <row r="39" spans="1:15">
      <c r="A39" s="21">
        <v>201905</v>
      </c>
      <c r="B39" s="21" t="s">
        <v>90</v>
      </c>
      <c r="C39" s="98" t="s">
        <v>36</v>
      </c>
      <c r="D39" s="21" t="s">
        <v>124</v>
      </c>
      <c r="E39" s="56" t="s">
        <v>162</v>
      </c>
      <c r="F39" s="56" t="s">
        <v>169</v>
      </c>
      <c r="G39" s="56" t="s">
        <v>178</v>
      </c>
      <c r="H39" s="28">
        <f>VLOOKUP($B39,'Unify Report'!$A$2:$V$98,3,FALSE)</f>
        <v>663</v>
      </c>
      <c r="I39" s="29">
        <f>VLOOKUP($B39,'Unify Report'!$A$2:$V$98,4,FALSE)</f>
        <v>753</v>
      </c>
      <c r="J39" s="28">
        <f>VLOOKUP($B39,'Unify Report'!$A$2:$V$98,11,FALSE)</f>
        <v>684</v>
      </c>
      <c r="K39" s="29">
        <f>VLOOKUP($B39,'Unify Report'!$A$2:$V$98,12,FALSE)</f>
        <v>756</v>
      </c>
      <c r="L39" s="28">
        <f>VLOOKUP($B39,'Unify Report'!$A$2:$V$98,7,FALSE)</f>
        <v>0</v>
      </c>
      <c r="M39" s="29">
        <f>VLOOKUP($B39,'Unify Report'!$A$2:$V$98,8,FALSE)</f>
        <v>0</v>
      </c>
      <c r="N39" s="28">
        <f>VLOOKUP($B39,'Unify Report'!$A$2:$V$98,15,FALSE)</f>
        <v>0</v>
      </c>
      <c r="O39" s="30">
        <f>VLOOKUP($B39,'Unify Report'!$A$2:$V$98,16,FALSE)</f>
        <v>0</v>
      </c>
    </row>
    <row r="40" spans="1:15">
      <c r="A40" s="21">
        <v>201905</v>
      </c>
      <c r="B40" s="21" t="s">
        <v>91</v>
      </c>
      <c r="C40" s="21" t="s">
        <v>35</v>
      </c>
      <c r="D40" s="22" t="s">
        <v>125</v>
      </c>
      <c r="E40" s="56" t="s">
        <v>162</v>
      </c>
      <c r="F40" s="56" t="s">
        <v>169</v>
      </c>
      <c r="G40" s="56" t="s">
        <v>178</v>
      </c>
      <c r="H40" s="28">
        <f>VLOOKUP($B40,'Unify Report'!$A$2:$V$98,3,FALSE)</f>
        <v>2337.5</v>
      </c>
      <c r="I40" s="29">
        <f>VLOOKUP($B40,'Unify Report'!$A$2:$V$98,4,FALSE)</f>
        <v>2728.5</v>
      </c>
      <c r="J40" s="28">
        <f>VLOOKUP($B40,'Unify Report'!$A$2:$V$98,11,FALSE)</f>
        <v>2154.5</v>
      </c>
      <c r="K40" s="29">
        <f>VLOOKUP($B40,'Unify Report'!$A$2:$V$98,12,FALSE)</f>
        <v>2602</v>
      </c>
      <c r="L40" s="28">
        <f>VLOOKUP($B40,'Unify Report'!$A$2:$V$98,7,FALSE)</f>
        <v>665</v>
      </c>
      <c r="M40" s="29">
        <f>VLOOKUP($B40,'Unify Report'!$A$2:$V$98,8,FALSE)</f>
        <v>1228.5</v>
      </c>
      <c r="N40" s="28">
        <f>VLOOKUP($B40,'Unify Report'!$A$2:$V$98,15,FALSE)</f>
        <v>529</v>
      </c>
      <c r="O40" s="30">
        <f>VLOOKUP($B40,'Unify Report'!$A$2:$V$98,16,FALSE)</f>
        <v>744</v>
      </c>
    </row>
    <row r="41" spans="1:15">
      <c r="A41" s="21">
        <v>201905</v>
      </c>
      <c r="B41" s="21" t="s">
        <v>92</v>
      </c>
      <c r="C41" s="21" t="s">
        <v>38</v>
      </c>
      <c r="D41" s="22" t="s">
        <v>126</v>
      </c>
      <c r="E41" s="56" t="s">
        <v>162</v>
      </c>
      <c r="F41" s="56" t="s">
        <v>169</v>
      </c>
      <c r="G41" s="56" t="s">
        <v>178</v>
      </c>
      <c r="H41" s="28">
        <f>VLOOKUP($B41,'Unify Report'!$A$2:$V$98,3,FALSE)</f>
        <v>5541.25</v>
      </c>
      <c r="I41" s="29">
        <f>VLOOKUP($B41,'Unify Report'!$A$2:$V$98,4,FALSE)</f>
        <v>5866</v>
      </c>
      <c r="J41" s="28">
        <f>VLOOKUP($B41,'Unify Report'!$A$2:$V$98,11,FALSE)</f>
        <v>5669</v>
      </c>
      <c r="K41" s="29">
        <f>VLOOKUP($B41,'Unify Report'!$A$2:$V$98,12,FALSE)</f>
        <v>5830</v>
      </c>
      <c r="L41" s="28">
        <f>VLOOKUP($B41,'Unify Report'!$A$2:$V$98,7,FALSE)</f>
        <v>602.5</v>
      </c>
      <c r="M41" s="29">
        <f>VLOOKUP($B41,'Unify Report'!$A$2:$V$98,8,FALSE)</f>
        <v>940.5</v>
      </c>
      <c r="N41" s="28">
        <f>VLOOKUP($B41,'Unify Report'!$A$2:$V$98,15,FALSE)</f>
        <v>471.5</v>
      </c>
      <c r="O41" s="30">
        <f>VLOOKUP($B41,'Unify Report'!$A$2:$V$98,16,FALSE)</f>
        <v>931.5</v>
      </c>
    </row>
    <row r="42" spans="1:15">
      <c r="A42" s="21">
        <v>201905</v>
      </c>
      <c r="B42" s="21" t="s">
        <v>93</v>
      </c>
      <c r="C42" s="21" t="s">
        <v>33</v>
      </c>
      <c r="D42" s="22" t="s">
        <v>127</v>
      </c>
      <c r="E42" s="56" t="s">
        <v>162</v>
      </c>
      <c r="F42" s="56" t="s">
        <v>169</v>
      </c>
      <c r="G42" s="56" t="s">
        <v>178</v>
      </c>
      <c r="H42" s="28">
        <f>VLOOKUP($B42,'Unify Report'!$A$2:$V$98,3,FALSE)</f>
        <v>1169.5</v>
      </c>
      <c r="I42" s="29">
        <f>VLOOKUP($B42,'Unify Report'!$A$2:$V$98,4,FALSE)</f>
        <v>1069.5</v>
      </c>
      <c r="J42" s="28">
        <f>VLOOKUP($B42,'Unify Report'!$A$2:$V$98,11,FALSE)</f>
        <v>717</v>
      </c>
      <c r="K42" s="29">
        <f>VLOOKUP($B42,'Unify Report'!$A$2:$V$98,12,FALSE)</f>
        <v>728.5</v>
      </c>
      <c r="L42" s="28">
        <f>VLOOKUP($B42,'Unify Report'!$A$2:$V$98,7,FALSE)</f>
        <v>449.5</v>
      </c>
      <c r="M42" s="29">
        <f>VLOOKUP($B42,'Unify Report'!$A$2:$V$98,8,FALSE)</f>
        <v>709.5</v>
      </c>
      <c r="N42" s="28">
        <f>VLOOKUP($B42,'Unify Report'!$A$2:$V$98,15,FALSE)</f>
        <v>396</v>
      </c>
      <c r="O42" s="30">
        <f>VLOOKUP($B42,'Unify Report'!$A$2:$V$98,16,FALSE)</f>
        <v>648</v>
      </c>
    </row>
    <row r="43" spans="1:15">
      <c r="A43" s="21">
        <v>201905</v>
      </c>
      <c r="B43" s="21" t="s">
        <v>94</v>
      </c>
      <c r="C43" s="21" t="s">
        <v>34</v>
      </c>
      <c r="D43" s="22" t="s">
        <v>128</v>
      </c>
      <c r="E43" s="56" t="s">
        <v>162</v>
      </c>
      <c r="F43" s="56" t="s">
        <v>169</v>
      </c>
      <c r="G43" s="56" t="s">
        <v>178</v>
      </c>
      <c r="H43" s="28">
        <f>VLOOKUP($B43,'Unify Report'!$A$2:$V$98,3,FALSE)</f>
        <v>3466.5333333333333</v>
      </c>
      <c r="I43" s="29">
        <f>VLOOKUP($B43,'Unify Report'!$A$2:$V$98,4,FALSE)</f>
        <v>3776.3333333333367</v>
      </c>
      <c r="J43" s="28">
        <f>VLOOKUP($B43,'Unify Report'!$A$2:$V$98,11,FALSE)</f>
        <v>3205.5</v>
      </c>
      <c r="K43" s="29">
        <f>VLOOKUP($B43,'Unify Report'!$A$2:$V$98,12,FALSE)</f>
        <v>3360</v>
      </c>
      <c r="L43" s="28">
        <f>VLOOKUP($B43,'Unify Report'!$A$2:$V$98,7,FALSE)</f>
        <v>688</v>
      </c>
      <c r="M43" s="29">
        <f>VLOOKUP($B43,'Unify Report'!$A$2:$V$98,8,FALSE)</f>
        <v>762.5</v>
      </c>
      <c r="N43" s="28">
        <f>VLOOKUP($B43,'Unify Report'!$A$2:$V$98,15,FALSE)</f>
        <v>623.5</v>
      </c>
      <c r="O43" s="30">
        <f>VLOOKUP($B43,'Unify Report'!$A$2:$V$98,16,FALSE)</f>
        <v>744</v>
      </c>
    </row>
    <row r="44" spans="1:15">
      <c r="A44" s="21">
        <v>201905</v>
      </c>
      <c r="B44" s="21" t="s">
        <v>95</v>
      </c>
      <c r="C44" s="21" t="s">
        <v>37</v>
      </c>
      <c r="D44" s="22" t="s">
        <v>129</v>
      </c>
      <c r="E44" s="56" t="s">
        <v>162</v>
      </c>
      <c r="F44" s="56" t="s">
        <v>169</v>
      </c>
      <c r="G44" s="56" t="s">
        <v>178</v>
      </c>
      <c r="H44" s="28">
        <f>VLOOKUP($B44,'Unify Report'!$A$2:$V$98,3,FALSE)</f>
        <v>1198.25</v>
      </c>
      <c r="I44" s="29">
        <f>VLOOKUP($B44,'Unify Report'!$A$2:$V$98,4,FALSE)</f>
        <v>1296.75</v>
      </c>
      <c r="J44" s="28">
        <f>VLOOKUP($B44,'Unify Report'!$A$2:$V$98,11,FALSE)</f>
        <v>771.25</v>
      </c>
      <c r="K44" s="29">
        <f>VLOOKUP($B44,'Unify Report'!$A$2:$V$98,12,FALSE)</f>
        <v>836</v>
      </c>
      <c r="L44" s="28">
        <f>VLOOKUP($B44,'Unify Report'!$A$2:$V$98,7,FALSE)</f>
        <v>863.41666666666663</v>
      </c>
      <c r="M44" s="29">
        <f>VLOOKUP($B44,'Unify Report'!$A$2:$V$98,8,FALSE)</f>
        <v>960.25</v>
      </c>
      <c r="N44" s="28">
        <f>VLOOKUP($B44,'Unify Report'!$A$2:$V$98,15,FALSE)</f>
        <v>550</v>
      </c>
      <c r="O44" s="30">
        <f>VLOOKUP($B44,'Unify Report'!$A$2:$V$98,16,FALSE)</f>
        <v>594</v>
      </c>
    </row>
    <row r="50" spans="8:15">
      <c r="H50" s="88">
        <f>SUM(H3:H44)</f>
        <v>91841.116666666683</v>
      </c>
      <c r="I50" s="88">
        <f t="shared" ref="I50:O50" si="0">SUM(I3:I44)</f>
        <v>93552.866666666669</v>
      </c>
      <c r="J50" s="88">
        <f t="shared" si="0"/>
        <v>77432.716666666674</v>
      </c>
      <c r="K50" s="88">
        <f t="shared" si="0"/>
        <v>78588.25</v>
      </c>
      <c r="L50" s="88">
        <f t="shared" si="0"/>
        <v>40622</v>
      </c>
      <c r="M50" s="88">
        <f t="shared" si="0"/>
        <v>39337.833333333328</v>
      </c>
      <c r="N50" s="88">
        <f t="shared" si="0"/>
        <v>33496.916666666672</v>
      </c>
      <c r="O50" s="88">
        <f t="shared" si="0"/>
        <v>27988.5</v>
      </c>
    </row>
  </sheetData>
  <autoFilter ref="A2:O2"/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3"/>
  <sheetViews>
    <sheetView showGridLines="0" tabSelected="1" workbookViewId="0">
      <pane ySplit="5" topLeftCell="A6" activePane="bottomLeft" state="frozenSplit"/>
      <selection pane="bottomLeft" activeCell="W21" sqref="W21"/>
    </sheetView>
  </sheetViews>
  <sheetFormatPr defaultRowHeight="15"/>
  <cols>
    <col min="1" max="1" width="3.42578125" customWidth="1"/>
    <col min="3" max="3" width="56.28515625" customWidth="1"/>
    <col min="5" max="5" width="2.85546875" customWidth="1"/>
    <col min="6" max="9" width="10.28515625" customWidth="1"/>
    <col min="10" max="10" width="2.85546875" customWidth="1"/>
    <col min="11" max="11" width="14.7109375" customWidth="1"/>
    <col min="12" max="12" width="0.42578125" hidden="1" customWidth="1"/>
    <col min="13" max="13" width="14.28515625" customWidth="1"/>
    <col min="14" max="14" width="0" style="17" hidden="1" customWidth="1"/>
    <col min="15" max="15" width="2.85546875" customWidth="1"/>
    <col min="16" max="16" width="13.85546875" customWidth="1"/>
    <col min="17" max="17" width="0" hidden="1" customWidth="1"/>
    <col min="18" max="18" width="3.42578125" customWidth="1"/>
    <col min="19" max="19" width="30.5703125" customWidth="1"/>
  </cols>
  <sheetData>
    <row r="1" spans="2:19" ht="15.75" thickBot="1"/>
    <row r="2" spans="2:19" ht="15.75" thickBot="1">
      <c r="F2" s="15" t="s">
        <v>151</v>
      </c>
      <c r="G2" s="16">
        <v>31</v>
      </c>
    </row>
    <row r="4" spans="2:19" s="5" customFormat="1">
      <c r="D4" s="18"/>
      <c r="E4"/>
      <c r="F4" s="114" t="s">
        <v>146</v>
      </c>
      <c r="G4" s="117"/>
      <c r="H4" s="117"/>
      <c r="I4" s="115"/>
      <c r="J4" s="18"/>
      <c r="K4" s="116" t="s">
        <v>150</v>
      </c>
      <c r="L4" s="116"/>
      <c r="M4" s="116" t="s">
        <v>152</v>
      </c>
      <c r="N4" s="116"/>
      <c r="O4" s="18"/>
      <c r="P4" s="116" t="s">
        <v>153</v>
      </c>
      <c r="Q4" s="116"/>
      <c r="S4" s="118" t="s">
        <v>281</v>
      </c>
    </row>
    <row r="5" spans="2:19" s="5" customFormat="1">
      <c r="B5" s="19" t="s">
        <v>130</v>
      </c>
      <c r="C5" s="19" t="s">
        <v>154</v>
      </c>
      <c r="D5" s="20" t="s">
        <v>155</v>
      </c>
      <c r="E5"/>
      <c r="F5" s="89" t="s">
        <v>147</v>
      </c>
      <c r="G5" s="90" t="s">
        <v>148</v>
      </c>
      <c r="H5" s="26" t="s">
        <v>149</v>
      </c>
      <c r="I5" s="27" t="s">
        <v>233</v>
      </c>
      <c r="J5" s="18"/>
      <c r="K5" s="25" t="s">
        <v>131</v>
      </c>
      <c r="L5" s="27" t="s">
        <v>132</v>
      </c>
      <c r="M5" s="25" t="s">
        <v>131</v>
      </c>
      <c r="N5" s="48" t="s">
        <v>132</v>
      </c>
      <c r="O5" s="18"/>
      <c r="P5" s="25" t="s">
        <v>131</v>
      </c>
      <c r="Q5" s="27" t="s">
        <v>132</v>
      </c>
      <c r="S5" s="118"/>
    </row>
    <row r="6" spans="2:19">
      <c r="B6" s="21" t="s">
        <v>54</v>
      </c>
      <c r="C6" s="21" t="s">
        <v>17</v>
      </c>
      <c r="D6" s="98" t="s">
        <v>96</v>
      </c>
      <c r="F6" s="28">
        <f>VLOOKUP($B6,'Unify Report'!$A$2:$V$97,19,FALSE)</f>
        <v>6672.45</v>
      </c>
      <c r="G6" s="29">
        <f>VLOOKUP($B6,'Unify Report'!$A$2:$V$97,20,FALSE)</f>
        <v>4311.5</v>
      </c>
      <c r="H6" s="94">
        <f>F6/G6</f>
        <v>1.547593644903166</v>
      </c>
      <c r="I6" s="91">
        <f>F6-G6</f>
        <v>2360.9499999999998</v>
      </c>
      <c r="J6" s="3"/>
      <c r="K6" s="51">
        <f>VLOOKUP($D6,Beddays_Data!$C$2:$E$100,2,FALSE)</f>
        <v>761</v>
      </c>
      <c r="L6" s="30">
        <f>VLOOKUP($D6,Beddays_Data!$C$2:$E$100,3,FALSE)</f>
        <v>744</v>
      </c>
      <c r="M6" s="28">
        <f t="shared" ref="M6:M51" si="0">$K6/$G$2</f>
        <v>24.548387096774192</v>
      </c>
      <c r="N6" s="30">
        <f t="shared" ref="N6:N51" si="1">$L6/$G$2</f>
        <v>24</v>
      </c>
      <c r="O6" s="3"/>
      <c r="P6" s="31">
        <f t="shared" ref="P6:P52" si="2">$F6/$K6</f>
        <v>8.7680026281208931</v>
      </c>
      <c r="Q6" s="32">
        <f t="shared" ref="Q6:Q52" si="3">$F6/$L6</f>
        <v>8.9683467741935488</v>
      </c>
      <c r="S6" s="21"/>
    </row>
    <row r="7" spans="2:19">
      <c r="B7" s="21" t="s">
        <v>55</v>
      </c>
      <c r="C7" s="21" t="s">
        <v>20</v>
      </c>
      <c r="D7" s="21" t="s">
        <v>97</v>
      </c>
      <c r="F7" s="28">
        <f>VLOOKUP($B7,'Unify Report'!$A$2:$V$97,19,FALSE)</f>
        <v>8521.3333333333339</v>
      </c>
      <c r="G7" s="29">
        <f>VLOOKUP($B7,'Unify Report'!$A$2:$V$97,20,FALSE)</f>
        <v>8551.3333333333339</v>
      </c>
      <c r="H7" s="94">
        <f t="shared" ref="H7:H52" si="4">F7/G7</f>
        <v>0.99649177516176812</v>
      </c>
      <c r="I7" s="91">
        <f t="shared" ref="I7:I52" si="5">F7-G7</f>
        <v>-30</v>
      </c>
      <c r="J7" s="3"/>
      <c r="K7" s="51">
        <f>VLOOKUP($D7,Beddays_Data!$C$2:$E$100,2,FALSE)</f>
        <v>877</v>
      </c>
      <c r="L7" s="30">
        <f>VLOOKUP($D7,Beddays_Data!$C$2:$E$100,3,FALSE)</f>
        <v>1023</v>
      </c>
      <c r="M7" s="28">
        <f t="shared" si="0"/>
        <v>28.29032258064516</v>
      </c>
      <c r="N7" s="30">
        <f t="shared" si="1"/>
        <v>33</v>
      </c>
      <c r="O7" s="3"/>
      <c r="P7" s="31">
        <f t="shared" si="2"/>
        <v>9.7164576206765503</v>
      </c>
      <c r="Q7" s="32">
        <f t="shared" si="3"/>
        <v>8.3297491039426532</v>
      </c>
      <c r="S7" s="21"/>
    </row>
    <row r="8" spans="2:19">
      <c r="B8" s="21" t="s">
        <v>56</v>
      </c>
      <c r="C8" s="21" t="s">
        <v>19</v>
      </c>
      <c r="D8" s="21" t="s">
        <v>98</v>
      </c>
      <c r="F8" s="28">
        <f>VLOOKUP($B8,'Unify Report'!$A$2:$V$97,19,FALSE)</f>
        <v>7732.75</v>
      </c>
      <c r="G8" s="29">
        <f>VLOOKUP($B8,'Unify Report'!$A$2:$V$97,20,FALSE)</f>
        <v>7116.75</v>
      </c>
      <c r="H8" s="94">
        <f t="shared" si="4"/>
        <v>1.0865563635086239</v>
      </c>
      <c r="I8" s="91">
        <f t="shared" si="5"/>
        <v>616</v>
      </c>
      <c r="J8" s="3"/>
      <c r="K8" s="51">
        <f>VLOOKUP($D8,Beddays_Data!$C$2:$E$100,2,FALSE)</f>
        <v>881</v>
      </c>
      <c r="L8" s="30">
        <f>VLOOKUP($D8,Beddays_Data!$C$2:$E$100,3,FALSE)</f>
        <v>930</v>
      </c>
      <c r="M8" s="28">
        <f t="shared" si="0"/>
        <v>28.419354838709676</v>
      </c>
      <c r="N8" s="30">
        <f t="shared" si="1"/>
        <v>30</v>
      </c>
      <c r="O8" s="3"/>
      <c r="P8" s="31">
        <f t="shared" si="2"/>
        <v>8.7772417707150971</v>
      </c>
      <c r="Q8" s="32">
        <f t="shared" si="3"/>
        <v>8.3147849462365588</v>
      </c>
      <c r="S8" s="21"/>
    </row>
    <row r="9" spans="2:19">
      <c r="B9" s="21" t="s">
        <v>57</v>
      </c>
      <c r="C9" s="21" t="s">
        <v>13</v>
      </c>
      <c r="D9" s="21" t="s">
        <v>99</v>
      </c>
      <c r="F9" s="28">
        <f>VLOOKUP($B9,'Unify Report'!$A$2:$V$97,19,FALSE)</f>
        <v>5587.75</v>
      </c>
      <c r="G9" s="29">
        <f>VLOOKUP($B9,'Unify Report'!$A$2:$V$97,20,FALSE)</f>
        <v>5364.5</v>
      </c>
      <c r="H9" s="94">
        <f t="shared" si="4"/>
        <v>1.0416161804455215</v>
      </c>
      <c r="I9" s="91">
        <f t="shared" si="5"/>
        <v>223.25</v>
      </c>
      <c r="J9" s="3"/>
      <c r="K9" s="51">
        <f>VLOOKUP($D9,Beddays_Data!$C$2:$E$100,2,FALSE)</f>
        <v>712</v>
      </c>
      <c r="L9" s="30">
        <f>VLOOKUP($D9,Beddays_Data!$C$2:$E$100,3,FALSE)</f>
        <v>775</v>
      </c>
      <c r="M9" s="28">
        <f t="shared" si="0"/>
        <v>22.967741935483872</v>
      </c>
      <c r="N9" s="30">
        <f t="shared" si="1"/>
        <v>25</v>
      </c>
      <c r="O9" s="3"/>
      <c r="P9" s="31">
        <f t="shared" si="2"/>
        <v>7.8479634831460672</v>
      </c>
      <c r="Q9" s="32">
        <f t="shared" si="3"/>
        <v>7.21</v>
      </c>
      <c r="S9" s="21"/>
    </row>
    <row r="10" spans="2:19">
      <c r="B10" s="21" t="s">
        <v>58</v>
      </c>
      <c r="C10" s="21" t="s">
        <v>18</v>
      </c>
      <c r="D10" s="21" t="s">
        <v>100</v>
      </c>
      <c r="F10" s="28">
        <f>VLOOKUP($B10,'Unify Report'!$A$2:$V$97,19,FALSE)</f>
        <v>3475.75</v>
      </c>
      <c r="G10" s="29">
        <f>VLOOKUP($B10,'Unify Report'!$A$2:$V$97,20,FALSE)</f>
        <v>3227.1166666666668</v>
      </c>
      <c r="H10" s="94">
        <f t="shared" si="4"/>
        <v>1.0770450402061695</v>
      </c>
      <c r="I10" s="91">
        <f t="shared" si="5"/>
        <v>248.63333333333321</v>
      </c>
      <c r="J10" s="3"/>
      <c r="K10" s="51">
        <f>VLOOKUP($D10,Beddays_Data!$C$2:$E$100,2,FALSE)</f>
        <v>506</v>
      </c>
      <c r="L10" s="30">
        <f>VLOOKUP($D10,Beddays_Data!$C$2:$E$100,3,FALSE)</f>
        <v>527</v>
      </c>
      <c r="M10" s="28">
        <f t="shared" si="0"/>
        <v>16.322580645161292</v>
      </c>
      <c r="N10" s="30">
        <f t="shared" si="1"/>
        <v>17</v>
      </c>
      <c r="O10" s="3"/>
      <c r="P10" s="31">
        <f t="shared" si="2"/>
        <v>6.8690711462450595</v>
      </c>
      <c r="Q10" s="32">
        <f t="shared" si="3"/>
        <v>6.5953510436432641</v>
      </c>
      <c r="S10" s="21"/>
    </row>
    <row r="11" spans="2:19">
      <c r="B11" s="21" t="s">
        <v>59</v>
      </c>
      <c r="C11" s="21" t="s">
        <v>15</v>
      </c>
      <c r="D11" s="21" t="s">
        <v>101</v>
      </c>
      <c r="F11" s="28">
        <f>VLOOKUP($B11,'Unify Report'!$A$2:$V$97,19,FALSE)</f>
        <v>5374.833333333333</v>
      </c>
      <c r="G11" s="29">
        <f>VLOOKUP($B11,'Unify Report'!$A$2:$V$97,20,FALSE)</f>
        <v>4815.75</v>
      </c>
      <c r="H11" s="94">
        <f t="shared" si="4"/>
        <v>1.116094758518057</v>
      </c>
      <c r="I11" s="91">
        <f t="shared" si="5"/>
        <v>559.08333333333303</v>
      </c>
      <c r="J11" s="3"/>
      <c r="K11" s="51">
        <f>VLOOKUP($D11,Beddays_Data!$C$2:$E$100,2,FALSE)</f>
        <v>739</v>
      </c>
      <c r="L11" s="30">
        <f>VLOOKUP($D11,Beddays_Data!$C$2:$E$100,3,FALSE)</f>
        <v>775</v>
      </c>
      <c r="M11" s="28">
        <f t="shared" si="0"/>
        <v>23.838709677419356</v>
      </c>
      <c r="N11" s="30">
        <f t="shared" si="1"/>
        <v>25</v>
      </c>
      <c r="O11" s="3"/>
      <c r="P11" s="31">
        <f t="shared" si="2"/>
        <v>7.2731168245376629</v>
      </c>
      <c r="Q11" s="32">
        <f t="shared" si="3"/>
        <v>6.9352688172043004</v>
      </c>
      <c r="S11" s="21"/>
    </row>
    <row r="12" spans="2:19">
      <c r="B12" s="21" t="s">
        <v>60</v>
      </c>
      <c r="C12" s="21" t="s">
        <v>22</v>
      </c>
      <c r="D12" s="21" t="s">
        <v>102</v>
      </c>
      <c r="F12" s="28">
        <f>VLOOKUP($B12,'Unify Report'!$A$2:$V$97,19,FALSE)</f>
        <v>3493</v>
      </c>
      <c r="G12" s="29">
        <f>VLOOKUP($B12,'Unify Report'!$A$2:$V$97,20,FALSE)</f>
        <v>3406.75</v>
      </c>
      <c r="H12" s="94">
        <f t="shared" si="4"/>
        <v>1.0253173846040948</v>
      </c>
      <c r="I12" s="91">
        <f t="shared" si="5"/>
        <v>86.25</v>
      </c>
      <c r="J12" s="3"/>
      <c r="K12" s="51">
        <f>VLOOKUP($D12,Beddays_Data!$C$2:$E$100,2,FALSE)</f>
        <v>612</v>
      </c>
      <c r="L12" s="30">
        <f>VLOOKUP($D12,Beddays_Data!$C$2:$E$100,3,FALSE)</f>
        <v>620</v>
      </c>
      <c r="M12" s="28">
        <f t="shared" si="0"/>
        <v>19.741935483870968</v>
      </c>
      <c r="N12" s="30">
        <f t="shared" si="1"/>
        <v>20</v>
      </c>
      <c r="O12" s="3"/>
      <c r="P12" s="31">
        <f t="shared" si="2"/>
        <v>5.7075163398692812</v>
      </c>
      <c r="Q12" s="32">
        <f t="shared" si="3"/>
        <v>5.6338709677419354</v>
      </c>
      <c r="S12" s="21"/>
    </row>
    <row r="13" spans="2:19">
      <c r="B13" s="21" t="s">
        <v>61</v>
      </c>
      <c r="C13" s="21" t="s">
        <v>23</v>
      </c>
      <c r="D13" s="21" t="s">
        <v>103</v>
      </c>
      <c r="F13" s="28">
        <f>VLOOKUP($B13,'Unify Report'!$A$2:$V$97,19,FALSE)</f>
        <v>4187.75</v>
      </c>
      <c r="G13" s="29">
        <f>VLOOKUP($B13,'Unify Report'!$A$2:$V$97,20,FALSE)</f>
        <v>4287.75</v>
      </c>
      <c r="H13" s="94">
        <f t="shared" si="4"/>
        <v>0.97667774473791613</v>
      </c>
      <c r="I13" s="91">
        <f t="shared" si="5"/>
        <v>-100</v>
      </c>
      <c r="J13" s="3"/>
      <c r="K13" s="51">
        <f>VLOOKUP($D13,Beddays_Data!$C$2:$E$100,2,FALSE)</f>
        <v>402</v>
      </c>
      <c r="L13" s="30">
        <f>VLOOKUP($D13,Beddays_Data!$C$2:$E$100,3,FALSE)</f>
        <v>434</v>
      </c>
      <c r="M13" s="28">
        <f t="shared" si="0"/>
        <v>12.96774193548387</v>
      </c>
      <c r="N13" s="30">
        <f t="shared" si="1"/>
        <v>14</v>
      </c>
      <c r="O13" s="3"/>
      <c r="P13" s="31">
        <f t="shared" si="2"/>
        <v>10.417288557213931</v>
      </c>
      <c r="Q13" s="32">
        <f t="shared" si="3"/>
        <v>9.6491935483870961</v>
      </c>
      <c r="S13" s="21"/>
    </row>
    <row r="14" spans="2:19">
      <c r="B14" s="21" t="s">
        <v>62</v>
      </c>
      <c r="C14" s="21" t="s">
        <v>16</v>
      </c>
      <c r="D14" s="21" t="s">
        <v>104</v>
      </c>
      <c r="F14" s="28">
        <f>VLOOKUP($B14,'Unify Report'!$A$2:$V$97,19,FALSE)</f>
        <v>4822</v>
      </c>
      <c r="G14" s="29">
        <f>VLOOKUP($B14,'Unify Report'!$A$2:$V$97,20,FALSE)</f>
        <v>3600.5</v>
      </c>
      <c r="H14" s="94">
        <f t="shared" si="4"/>
        <v>1.3392584363282878</v>
      </c>
      <c r="I14" s="91">
        <f t="shared" si="5"/>
        <v>1221.5</v>
      </c>
      <c r="J14" s="3"/>
      <c r="K14" s="51">
        <f>VLOOKUP($D14,Beddays_Data!$C$2:$E$100,2,FALSE)</f>
        <v>618</v>
      </c>
      <c r="L14" s="30">
        <f>VLOOKUP($D14,Beddays_Data!$C$2:$E$100,3,FALSE)</f>
        <v>620</v>
      </c>
      <c r="M14" s="28">
        <f t="shared" si="0"/>
        <v>19.93548387096774</v>
      </c>
      <c r="N14" s="30">
        <f t="shared" si="1"/>
        <v>20</v>
      </c>
      <c r="O14" s="3"/>
      <c r="P14" s="31">
        <f t="shared" si="2"/>
        <v>7.8025889967637543</v>
      </c>
      <c r="Q14" s="32">
        <f t="shared" si="3"/>
        <v>7.7774193548387096</v>
      </c>
      <c r="S14" s="21"/>
    </row>
    <row r="15" spans="2:19">
      <c r="B15" s="21" t="s">
        <v>63</v>
      </c>
      <c r="C15" s="21" t="s">
        <v>14</v>
      </c>
      <c r="D15" s="21" t="s">
        <v>105</v>
      </c>
      <c r="F15" s="28">
        <f>VLOOKUP($B15,'Unify Report'!$A$2:$V$97,19,FALSE)</f>
        <v>3995</v>
      </c>
      <c r="G15" s="29">
        <f>VLOOKUP($B15,'Unify Report'!$A$2:$V$97,20,FALSE)</f>
        <v>3612.25</v>
      </c>
      <c r="H15" s="94">
        <f t="shared" si="4"/>
        <v>1.1059588898885735</v>
      </c>
      <c r="I15" s="91">
        <f t="shared" si="5"/>
        <v>382.75</v>
      </c>
      <c r="J15" s="3"/>
      <c r="K15" s="51">
        <f>VLOOKUP($D15,Beddays_Data!$C$2:$E$100,2,FALSE)</f>
        <v>558</v>
      </c>
      <c r="L15" s="30">
        <f>VLOOKUP($D15,Beddays_Data!$C$2:$E$100,3,FALSE)</f>
        <v>558</v>
      </c>
      <c r="M15" s="28">
        <f t="shared" si="0"/>
        <v>18</v>
      </c>
      <c r="N15" s="30">
        <f t="shared" si="1"/>
        <v>18</v>
      </c>
      <c r="O15" s="3"/>
      <c r="P15" s="31">
        <f t="shared" si="2"/>
        <v>7.1594982078853047</v>
      </c>
      <c r="Q15" s="32">
        <f t="shared" si="3"/>
        <v>7.1594982078853047</v>
      </c>
      <c r="S15" s="21"/>
    </row>
    <row r="16" spans="2:19">
      <c r="B16" s="21" t="s">
        <v>64</v>
      </c>
      <c r="C16" s="21" t="s">
        <v>21</v>
      </c>
      <c r="D16" s="21" t="s">
        <v>106</v>
      </c>
      <c r="F16" s="28">
        <f>VLOOKUP($B16,'Unify Report'!$A$2:$V$97,19,FALSE)</f>
        <v>4460.25</v>
      </c>
      <c r="G16" s="29">
        <f>VLOOKUP($B16,'Unify Report'!$A$2:$V$97,20,FALSE)</f>
        <v>4215.5</v>
      </c>
      <c r="H16" s="94">
        <f t="shared" si="4"/>
        <v>1.0580595421658165</v>
      </c>
      <c r="I16" s="91">
        <f t="shared" si="5"/>
        <v>244.75</v>
      </c>
      <c r="J16" s="3"/>
      <c r="K16" s="51">
        <f>VLOOKUP($D16,Beddays_Data!$C$2:$E$100,2,FALSE)</f>
        <v>746</v>
      </c>
      <c r="L16" s="30">
        <f>VLOOKUP($D16,Beddays_Data!$C$2:$E$100,3,FALSE)</f>
        <v>744</v>
      </c>
      <c r="M16" s="28">
        <f t="shared" si="0"/>
        <v>24.06451612903226</v>
      </c>
      <c r="N16" s="30">
        <f t="shared" si="1"/>
        <v>24</v>
      </c>
      <c r="O16" s="3"/>
      <c r="P16" s="31">
        <f t="shared" si="2"/>
        <v>5.9788873994638072</v>
      </c>
      <c r="Q16" s="32">
        <f t="shared" si="3"/>
        <v>5.994959677419355</v>
      </c>
      <c r="S16" s="21"/>
    </row>
    <row r="17" spans="2:19">
      <c r="B17" s="21" t="s">
        <v>65</v>
      </c>
      <c r="C17" s="21" t="s">
        <v>24</v>
      </c>
      <c r="D17" s="22" t="s">
        <v>107</v>
      </c>
      <c r="F17" s="28">
        <f>VLOOKUP($B17,'Unify Report'!$A$2:$V$97,19,FALSE)</f>
        <v>5330.5</v>
      </c>
      <c r="G17" s="29">
        <f>VLOOKUP($B17,'Unify Report'!$A$2:$V$97,20,FALSE)</f>
        <v>5104.25</v>
      </c>
      <c r="H17" s="94">
        <f t="shared" si="4"/>
        <v>1.0443258069256012</v>
      </c>
      <c r="I17" s="91">
        <f t="shared" si="5"/>
        <v>226.25</v>
      </c>
      <c r="J17" s="3"/>
      <c r="K17" s="51">
        <f>VLOOKUP($D17,Beddays_Data!$C$2:$E$100,2,FALSE)</f>
        <v>919</v>
      </c>
      <c r="L17" s="30">
        <f>VLOOKUP($D17,Beddays_Data!$C$2:$E$100,3,FALSE)</f>
        <v>930</v>
      </c>
      <c r="M17" s="28">
        <f t="shared" si="0"/>
        <v>29.64516129032258</v>
      </c>
      <c r="N17" s="30">
        <f t="shared" si="1"/>
        <v>30</v>
      </c>
      <c r="O17" s="3"/>
      <c r="P17" s="31">
        <f t="shared" si="2"/>
        <v>5.8003264417845486</v>
      </c>
      <c r="Q17" s="32">
        <f t="shared" si="3"/>
        <v>5.7317204301075266</v>
      </c>
      <c r="S17" s="21"/>
    </row>
    <row r="18" spans="2:19">
      <c r="B18" s="21" t="s">
        <v>66</v>
      </c>
      <c r="C18" s="21" t="s">
        <v>25</v>
      </c>
      <c r="D18" s="22" t="s">
        <v>108</v>
      </c>
      <c r="F18" s="28">
        <f>VLOOKUP($B18,'Unify Report'!$A$2:$V$97,19,FALSE)</f>
        <v>5067.5</v>
      </c>
      <c r="G18" s="29">
        <f>VLOOKUP($B18,'Unify Report'!$A$2:$V$97,20,FALSE)</f>
        <v>4867</v>
      </c>
      <c r="H18" s="94">
        <f t="shared" si="4"/>
        <v>1.0411958085062667</v>
      </c>
      <c r="I18" s="91">
        <f t="shared" si="5"/>
        <v>200.5</v>
      </c>
      <c r="J18" s="3"/>
      <c r="K18" s="51">
        <f>VLOOKUP($D18,Beddays_Data!$C$2:$E$100,2,FALSE)</f>
        <v>927</v>
      </c>
      <c r="L18" s="30">
        <f>VLOOKUP($D18,Beddays_Data!$C$2:$E$100,3,FALSE)</f>
        <v>930</v>
      </c>
      <c r="M18" s="28">
        <f t="shared" si="0"/>
        <v>29.903225806451612</v>
      </c>
      <c r="N18" s="30">
        <f t="shared" si="1"/>
        <v>30</v>
      </c>
      <c r="O18" s="3"/>
      <c r="P18" s="31">
        <f t="shared" si="2"/>
        <v>5.4665587918015106</v>
      </c>
      <c r="Q18" s="32">
        <f t="shared" si="3"/>
        <v>5.448924731182796</v>
      </c>
      <c r="S18" s="21"/>
    </row>
    <row r="19" spans="2:19" s="5" customFormat="1">
      <c r="B19" s="33" t="s">
        <v>50</v>
      </c>
      <c r="C19" s="35"/>
      <c r="D19" s="36"/>
      <c r="F19" s="37">
        <f>SUM(F6:F18)</f>
        <v>68720.866666666669</v>
      </c>
      <c r="G19" s="38">
        <f>SUM(G6:G18)</f>
        <v>62480.950000000004</v>
      </c>
      <c r="H19" s="95">
        <f t="shared" si="4"/>
        <v>1.0998691067704103</v>
      </c>
      <c r="I19" s="92">
        <f t="shared" si="5"/>
        <v>6239.9166666666642</v>
      </c>
      <c r="J19" s="18"/>
      <c r="K19" s="47">
        <f>SUM(K6:K18)</f>
        <v>9258</v>
      </c>
      <c r="L19" s="38">
        <f>SUM(L6:L18)</f>
        <v>9610</v>
      </c>
      <c r="M19" s="37">
        <f t="shared" si="0"/>
        <v>298.64516129032256</v>
      </c>
      <c r="N19" s="39">
        <f t="shared" si="1"/>
        <v>310</v>
      </c>
      <c r="O19" s="18"/>
      <c r="P19" s="40">
        <f t="shared" si="2"/>
        <v>7.4228631093828765</v>
      </c>
      <c r="Q19" s="41">
        <f t="shared" si="3"/>
        <v>7.1509746791536593</v>
      </c>
      <c r="S19" s="21"/>
    </row>
    <row r="20" spans="2:19">
      <c r="B20" s="21" t="s">
        <v>67</v>
      </c>
      <c r="C20" s="21" t="s">
        <v>27</v>
      </c>
      <c r="D20" s="21" t="s">
        <v>109</v>
      </c>
      <c r="F20" s="28">
        <f>VLOOKUP($B20,'Unify Report'!$A$2:$V$97,19,FALSE)</f>
        <v>3871.75</v>
      </c>
      <c r="G20" s="29">
        <f>VLOOKUP($B20,'Unify Report'!$A$2:$V$97,20,FALSE)</f>
        <v>3928</v>
      </c>
      <c r="H20" s="94">
        <f t="shared" si="4"/>
        <v>0.98567973523421593</v>
      </c>
      <c r="I20" s="91">
        <f t="shared" si="5"/>
        <v>-56.25</v>
      </c>
      <c r="J20" s="3"/>
      <c r="K20" s="51">
        <f>VLOOKUP($D20,Beddays_Data!$C$2:$E$100,2,FALSE)</f>
        <v>280</v>
      </c>
      <c r="L20" s="30">
        <f>VLOOKUP($D20,Beddays_Data!$C$2:$E$100,3,FALSE)</f>
        <v>341</v>
      </c>
      <c r="M20" s="28">
        <f t="shared" si="0"/>
        <v>9.0322580645161299</v>
      </c>
      <c r="N20" s="30">
        <f t="shared" si="1"/>
        <v>11</v>
      </c>
      <c r="O20" s="3"/>
      <c r="P20" s="31">
        <f t="shared" si="2"/>
        <v>13.827678571428571</v>
      </c>
      <c r="Q20" s="32">
        <f t="shared" si="3"/>
        <v>11.354105571847507</v>
      </c>
      <c r="S20" s="21"/>
    </row>
    <row r="21" spans="2:19">
      <c r="B21" s="21" t="s">
        <v>68</v>
      </c>
      <c r="C21" s="21" t="s">
        <v>30</v>
      </c>
      <c r="D21" s="21" t="s">
        <v>110</v>
      </c>
      <c r="F21" s="28">
        <f>VLOOKUP($B21,'Unify Report'!$A$2:$V$97,19,FALSE)</f>
        <v>13165.25</v>
      </c>
      <c r="G21" s="29">
        <f>VLOOKUP($B21,'Unify Report'!$A$2:$V$97,20,FALSE)</f>
        <v>13773.33333333333</v>
      </c>
      <c r="H21" s="94">
        <f t="shared" si="4"/>
        <v>0.95585067763794795</v>
      </c>
      <c r="I21" s="91">
        <f t="shared" si="5"/>
        <v>-608.0833333333303</v>
      </c>
      <c r="J21" s="3"/>
      <c r="K21" s="51">
        <f>VLOOKUP($D21,Beddays_Data!$C$2:$E$100,2,FALSE)</f>
        <v>721</v>
      </c>
      <c r="L21" s="30">
        <f>VLOOKUP($D21,Beddays_Data!$C$2:$E$100,3,FALSE)</f>
        <v>744</v>
      </c>
      <c r="M21" s="28">
        <f t="shared" si="0"/>
        <v>23.258064516129032</v>
      </c>
      <c r="N21" s="30">
        <f t="shared" si="1"/>
        <v>24</v>
      </c>
      <c r="O21" s="3"/>
      <c r="P21" s="31">
        <f t="shared" si="2"/>
        <v>18.259708737864077</v>
      </c>
      <c r="Q21" s="32">
        <f t="shared" si="3"/>
        <v>17.695228494623656</v>
      </c>
      <c r="S21" s="21"/>
    </row>
    <row r="22" spans="2:19">
      <c r="B22" s="21" t="s">
        <v>69</v>
      </c>
      <c r="C22" s="21" t="s">
        <v>29</v>
      </c>
      <c r="D22" s="21" t="s">
        <v>111</v>
      </c>
      <c r="F22" s="28">
        <f>VLOOKUP($B22,'Unify Report'!$A$2:$V$97,19,FALSE)</f>
        <v>3964.75</v>
      </c>
      <c r="G22" s="29">
        <f>VLOOKUP($B22,'Unify Report'!$A$2:$V$97,20,FALSE)</f>
        <v>3923.25</v>
      </c>
      <c r="H22" s="94">
        <f t="shared" si="4"/>
        <v>1.0105779646976358</v>
      </c>
      <c r="I22" s="91">
        <f t="shared" si="5"/>
        <v>41.5</v>
      </c>
      <c r="J22" s="3"/>
      <c r="K22" s="51">
        <f>VLOOKUP($D22,Beddays_Data!$C$2:$E$100,2,FALSE)</f>
        <v>730</v>
      </c>
      <c r="L22" s="30">
        <f>VLOOKUP($D22,Beddays_Data!$C$2:$E$100,3,FALSE)</f>
        <v>744</v>
      </c>
      <c r="M22" s="28">
        <f t="shared" si="0"/>
        <v>23.548387096774192</v>
      </c>
      <c r="N22" s="30">
        <f t="shared" si="1"/>
        <v>24</v>
      </c>
      <c r="O22" s="3"/>
      <c r="P22" s="31">
        <f t="shared" si="2"/>
        <v>5.4311643835616437</v>
      </c>
      <c r="Q22" s="32">
        <f t="shared" si="3"/>
        <v>5.328965053763441</v>
      </c>
      <c r="S22" s="21"/>
    </row>
    <row r="23" spans="2:19">
      <c r="B23" s="21" t="s">
        <v>70</v>
      </c>
      <c r="C23" s="21" t="s">
        <v>28</v>
      </c>
      <c r="D23" s="21" t="s">
        <v>112</v>
      </c>
      <c r="F23" s="28">
        <f>VLOOKUP($B23,'Unify Report'!$A$2:$V$97,19,FALSE)</f>
        <v>4265.5</v>
      </c>
      <c r="G23" s="29">
        <f>VLOOKUP($B23,'Unify Report'!$A$2:$V$97,20,FALSE)</f>
        <v>4058.25</v>
      </c>
      <c r="H23" s="94">
        <f t="shared" si="4"/>
        <v>1.0510688104478532</v>
      </c>
      <c r="I23" s="91">
        <f t="shared" si="5"/>
        <v>207.25</v>
      </c>
      <c r="J23" s="3"/>
      <c r="K23" s="51">
        <f>VLOOKUP($D23,Beddays_Data!$C$2:$E$100,2,FALSE)</f>
        <v>707</v>
      </c>
      <c r="L23" s="30">
        <f>VLOOKUP($D23,Beddays_Data!$C$2:$E$100,3,FALSE)</f>
        <v>713</v>
      </c>
      <c r="M23" s="28">
        <f t="shared" si="0"/>
        <v>22.806451612903224</v>
      </c>
      <c r="N23" s="30">
        <f t="shared" si="1"/>
        <v>23</v>
      </c>
      <c r="O23" s="3"/>
      <c r="P23" s="31">
        <f t="shared" si="2"/>
        <v>6.0332390381895333</v>
      </c>
      <c r="Q23" s="32">
        <f t="shared" si="3"/>
        <v>5.9824684431977557</v>
      </c>
      <c r="S23" s="21"/>
    </row>
    <row r="24" spans="2:19">
      <c r="B24" s="21" t="s">
        <v>71</v>
      </c>
      <c r="C24" s="21" t="s">
        <v>26</v>
      </c>
      <c r="D24" s="21" t="s">
        <v>113</v>
      </c>
      <c r="F24" s="28">
        <f>VLOOKUP($B24,'Unify Report'!$A$2:$V$97,19,FALSE)</f>
        <v>4318.75</v>
      </c>
      <c r="G24" s="29">
        <f>VLOOKUP($B24,'Unify Report'!$A$2:$V$97,20,FALSE)</f>
        <v>3876.25</v>
      </c>
      <c r="H24" s="94">
        <f t="shared" si="4"/>
        <v>1.1141567236375363</v>
      </c>
      <c r="I24" s="91">
        <f t="shared" si="5"/>
        <v>442.5</v>
      </c>
      <c r="J24" s="3"/>
      <c r="K24" s="51">
        <f>VLOOKUP($D24,Beddays_Data!$C$2:$E$100,2,FALSE)</f>
        <v>712</v>
      </c>
      <c r="L24" s="30">
        <f>VLOOKUP($D24,Beddays_Data!$C$2:$E$100,3,FALSE)</f>
        <v>744</v>
      </c>
      <c r="M24" s="28">
        <f t="shared" si="0"/>
        <v>22.967741935483872</v>
      </c>
      <c r="N24" s="30">
        <f t="shared" si="1"/>
        <v>24</v>
      </c>
      <c r="O24" s="3"/>
      <c r="P24" s="31">
        <f t="shared" si="2"/>
        <v>6.0656601123595504</v>
      </c>
      <c r="Q24" s="32">
        <f t="shared" si="3"/>
        <v>5.804771505376344</v>
      </c>
      <c r="S24" s="21"/>
    </row>
    <row r="25" spans="2:19">
      <c r="B25" s="21" t="s">
        <v>72</v>
      </c>
      <c r="C25" s="21" t="s">
        <v>31</v>
      </c>
      <c r="D25" s="21" t="s">
        <v>114</v>
      </c>
      <c r="F25" s="28">
        <f>VLOOKUP($B25,'Unify Report'!$A$2:$V$97,19,FALSE)</f>
        <v>6655.25</v>
      </c>
      <c r="G25" s="29">
        <f>VLOOKUP($B25,'Unify Report'!$A$2:$V$97,20,FALSE)</f>
        <v>6464.833333333323</v>
      </c>
      <c r="H25" s="94">
        <f t="shared" si="4"/>
        <v>1.0294542267137607</v>
      </c>
      <c r="I25" s="91">
        <f t="shared" si="5"/>
        <v>190.41666666667697</v>
      </c>
      <c r="J25" s="3"/>
      <c r="K25" s="51">
        <f>VLOOKUP($D25,Beddays_Data!$C$2:$E$100,2,FALSE)</f>
        <v>924</v>
      </c>
      <c r="L25" s="30">
        <f>VLOOKUP($D25,Beddays_Data!$C$2:$E$100,3,FALSE)</f>
        <v>992</v>
      </c>
      <c r="M25" s="28">
        <f t="shared" si="0"/>
        <v>29.806451612903224</v>
      </c>
      <c r="N25" s="30">
        <f t="shared" si="1"/>
        <v>32</v>
      </c>
      <c r="O25" s="3"/>
      <c r="P25" s="31">
        <f t="shared" si="2"/>
        <v>7.2026515151515156</v>
      </c>
      <c r="Q25" s="32">
        <f t="shared" si="3"/>
        <v>6.708921370967742</v>
      </c>
      <c r="S25" s="21"/>
    </row>
    <row r="26" spans="2:19">
      <c r="B26" s="21" t="s">
        <v>73</v>
      </c>
      <c r="C26" s="21" t="s">
        <v>32</v>
      </c>
      <c r="D26" s="21" t="s">
        <v>115</v>
      </c>
      <c r="F26" s="28">
        <f>VLOOKUP($B26,'Unify Report'!$A$2:$V$97,19,FALSE)</f>
        <v>6149.25</v>
      </c>
      <c r="G26" s="29">
        <f>VLOOKUP($B26,'Unify Report'!$A$2:$V$97,20,FALSE)</f>
        <v>5752.7499999999964</v>
      </c>
      <c r="H26" s="94">
        <f t="shared" si="4"/>
        <v>1.068923558298206</v>
      </c>
      <c r="I26" s="91">
        <f t="shared" si="5"/>
        <v>396.50000000000364</v>
      </c>
      <c r="J26" s="3"/>
      <c r="K26" s="51">
        <f>VLOOKUP($D26,Beddays_Data!$C$2:$E$100,2,FALSE)</f>
        <v>742</v>
      </c>
      <c r="L26" s="30">
        <f>VLOOKUP($D26,Beddays_Data!$C$2:$E$100,3,FALSE)</f>
        <v>744</v>
      </c>
      <c r="M26" s="28">
        <f t="shared" si="0"/>
        <v>23.93548387096774</v>
      </c>
      <c r="N26" s="30">
        <f t="shared" si="1"/>
        <v>24</v>
      </c>
      <c r="O26" s="3"/>
      <c r="P26" s="31">
        <f t="shared" si="2"/>
        <v>8.2873989218328834</v>
      </c>
      <c r="Q26" s="32">
        <f t="shared" si="3"/>
        <v>8.2651209677419359</v>
      </c>
      <c r="S26" s="21"/>
    </row>
    <row r="27" spans="2:19" s="5" customFormat="1">
      <c r="B27" s="33" t="s">
        <v>51</v>
      </c>
      <c r="C27" s="35"/>
      <c r="D27" s="36"/>
      <c r="F27" s="37">
        <f>SUM(F20:F26)</f>
        <v>42390.5</v>
      </c>
      <c r="G27" s="38">
        <f>SUM(G20:G26)</f>
        <v>41776.666666666642</v>
      </c>
      <c r="H27" s="95">
        <f t="shared" si="4"/>
        <v>1.0146932099257966</v>
      </c>
      <c r="I27" s="92">
        <f t="shared" si="5"/>
        <v>613.83333333335759</v>
      </c>
      <c r="J27" s="18"/>
      <c r="K27" s="47">
        <f>SUM(K20:K26)</f>
        <v>4816</v>
      </c>
      <c r="L27" s="39">
        <f>SUM(L20:L26)</f>
        <v>5022</v>
      </c>
      <c r="M27" s="37">
        <f t="shared" si="0"/>
        <v>155.35483870967741</v>
      </c>
      <c r="N27" s="39">
        <f t="shared" si="1"/>
        <v>162</v>
      </c>
      <c r="O27" s="18"/>
      <c r="P27" s="40">
        <f t="shared" si="2"/>
        <v>8.8020141196013295</v>
      </c>
      <c r="Q27" s="41">
        <f t="shared" si="3"/>
        <v>8.4409597769812823</v>
      </c>
      <c r="S27" s="21"/>
    </row>
    <row r="28" spans="2:19">
      <c r="B28" s="21" t="s">
        <v>74</v>
      </c>
      <c r="C28" s="21" t="s">
        <v>232</v>
      </c>
      <c r="D28" s="22" t="s">
        <v>116</v>
      </c>
      <c r="F28" s="28">
        <f>VLOOKUP($B28,'Unify Report'!$A$2:$V$97,19,FALSE)</f>
        <v>3051</v>
      </c>
      <c r="G28" s="29">
        <f>VLOOKUP($B28,'Unify Report'!$A$2:$V$97,20,FALSE)</f>
        <v>3608</v>
      </c>
      <c r="H28" s="94">
        <f t="shared" si="4"/>
        <v>0.84562084257206205</v>
      </c>
      <c r="I28" s="91">
        <f t="shared" si="5"/>
        <v>-557</v>
      </c>
      <c r="J28" s="3"/>
      <c r="K28" s="51">
        <f>VLOOKUP($D28,Beddays_Data!$C$2:$E$100,2,FALSE)</f>
        <v>212</v>
      </c>
      <c r="L28" s="30">
        <f>VLOOKUP($D28,Beddays_Data!$C$2:$E$100,3,FALSE)</f>
        <v>341</v>
      </c>
      <c r="M28" s="28">
        <f t="shared" si="0"/>
        <v>6.838709677419355</v>
      </c>
      <c r="N28" s="30">
        <f t="shared" si="1"/>
        <v>11</v>
      </c>
      <c r="O28" s="3"/>
      <c r="P28" s="31">
        <f t="shared" si="2"/>
        <v>14.391509433962264</v>
      </c>
      <c r="Q28" s="32">
        <f t="shared" si="3"/>
        <v>8.9472140762463344</v>
      </c>
      <c r="S28" s="21"/>
    </row>
    <row r="29" spans="2:19">
      <c r="B29" s="21" t="s">
        <v>75</v>
      </c>
      <c r="C29" s="21" t="s">
        <v>40</v>
      </c>
      <c r="D29" s="21" t="s">
        <v>117</v>
      </c>
      <c r="F29" s="28">
        <f>VLOOKUP($B29,'Unify Report'!$A$2:$V$97,19,FALSE)</f>
        <v>14688.25</v>
      </c>
      <c r="G29" s="29">
        <f>VLOOKUP($B29,'Unify Report'!$A$2:$V$97,20,FALSE)</f>
        <v>14551</v>
      </c>
      <c r="H29" s="94">
        <f t="shared" si="4"/>
        <v>1.0094323414198336</v>
      </c>
      <c r="I29" s="91">
        <f t="shared" si="5"/>
        <v>137.25</v>
      </c>
      <c r="J29" s="3"/>
      <c r="K29" s="51">
        <f>VLOOKUP($D29,Beddays_Data!$C$2:$E$100,2,FALSE)</f>
        <v>564</v>
      </c>
      <c r="L29" s="30">
        <f>VLOOKUP($D29,Beddays_Data!$C$2:$E$100,3,FALSE)</f>
        <v>620</v>
      </c>
      <c r="M29" s="28">
        <f t="shared" si="0"/>
        <v>18.193548387096776</v>
      </c>
      <c r="N29" s="30">
        <f t="shared" si="1"/>
        <v>20</v>
      </c>
      <c r="O29" s="3"/>
      <c r="P29" s="31">
        <f t="shared" si="2"/>
        <v>26.042996453900709</v>
      </c>
      <c r="Q29" s="32">
        <f t="shared" si="3"/>
        <v>23.690725806451614</v>
      </c>
      <c r="S29" s="21"/>
    </row>
    <row r="30" spans="2:19">
      <c r="B30" s="21" t="s">
        <v>76</v>
      </c>
      <c r="C30" s="21" t="s">
        <v>44</v>
      </c>
      <c r="D30" s="21" t="s">
        <v>118</v>
      </c>
      <c r="F30" s="28">
        <f>VLOOKUP($B30,'Unify Report'!$A$2:$V$97,19,FALSE)</f>
        <v>4138.75</v>
      </c>
      <c r="G30" s="29">
        <f>VLOOKUP($B30,'Unify Report'!$A$2:$V$97,20,FALSE)</f>
        <v>4060.75</v>
      </c>
      <c r="H30" s="94">
        <f t="shared" si="4"/>
        <v>1.0192082743335591</v>
      </c>
      <c r="I30" s="91">
        <f t="shared" si="5"/>
        <v>78</v>
      </c>
      <c r="J30" s="3"/>
      <c r="K30" s="51">
        <f>VLOOKUP($D30,Beddays_Data!$C$2:$E$100,2,FALSE)</f>
        <v>532</v>
      </c>
      <c r="L30" s="30">
        <f>VLOOKUP($D30,Beddays_Data!$C$2:$E$100,3,FALSE)</f>
        <v>558</v>
      </c>
      <c r="M30" s="28">
        <f t="shared" si="0"/>
        <v>17.161290322580644</v>
      </c>
      <c r="N30" s="30">
        <f t="shared" si="1"/>
        <v>18</v>
      </c>
      <c r="O30" s="3"/>
      <c r="P30" s="31">
        <f t="shared" si="2"/>
        <v>7.7796052631578947</v>
      </c>
      <c r="Q30" s="32">
        <f t="shared" si="3"/>
        <v>7.4171146953405014</v>
      </c>
      <c r="S30" s="21"/>
    </row>
    <row r="31" spans="2:19">
      <c r="B31" s="21" t="s">
        <v>77</v>
      </c>
      <c r="C31" s="21" t="s">
        <v>42</v>
      </c>
      <c r="D31" s="21" t="s">
        <v>119</v>
      </c>
      <c r="F31" s="28">
        <f>VLOOKUP($B31,'Unify Report'!$A$2:$V$97,19,FALSE)</f>
        <v>5450.25</v>
      </c>
      <c r="G31" s="29">
        <f>VLOOKUP($B31,'Unify Report'!$A$2:$V$97,20,FALSE)</f>
        <v>4358</v>
      </c>
      <c r="H31" s="94">
        <f t="shared" si="4"/>
        <v>1.2506310234052318</v>
      </c>
      <c r="I31" s="91">
        <f t="shared" si="5"/>
        <v>1092.25</v>
      </c>
      <c r="J31" s="3"/>
      <c r="K31" s="51">
        <f>VLOOKUP($D31,Beddays_Data!$C$2:$E$100,2,FALSE)</f>
        <v>624</v>
      </c>
      <c r="L31" s="30">
        <f>VLOOKUP($D31,Beddays_Data!$C$2:$E$100,3,FALSE)</f>
        <v>682</v>
      </c>
      <c r="M31" s="28">
        <f t="shared" si="0"/>
        <v>20.129032258064516</v>
      </c>
      <c r="N31" s="30">
        <f t="shared" si="1"/>
        <v>22</v>
      </c>
      <c r="O31" s="3"/>
      <c r="P31" s="31">
        <f t="shared" si="2"/>
        <v>8.734375</v>
      </c>
      <c r="Q31" s="32">
        <f t="shared" si="3"/>
        <v>7.9915689149560114</v>
      </c>
      <c r="S31" s="21"/>
    </row>
    <row r="32" spans="2:19">
      <c r="B32" s="21" t="s">
        <v>78</v>
      </c>
      <c r="C32" s="21" t="s">
        <v>43</v>
      </c>
      <c r="D32" s="21" t="s">
        <v>120</v>
      </c>
      <c r="F32" s="28">
        <f>VLOOKUP($B32,'Unify Report'!$A$2:$V$97,19,FALSE)</f>
        <v>5171.5</v>
      </c>
      <c r="G32" s="29">
        <f>VLOOKUP($B32,'Unify Report'!$A$2:$V$97,20,FALSE)</f>
        <v>5260.75</v>
      </c>
      <c r="H32" s="94">
        <f t="shared" si="4"/>
        <v>0.98303473839281474</v>
      </c>
      <c r="I32" s="91">
        <f t="shared" si="5"/>
        <v>-89.25</v>
      </c>
      <c r="J32" s="3"/>
      <c r="K32" s="51">
        <f>VLOOKUP($D32,Beddays_Data!$C$2:$E$100,2,FALSE)</f>
        <v>653</v>
      </c>
      <c r="L32" s="30">
        <f>VLOOKUP($D32,Beddays_Data!$C$2:$E$100,3,FALSE)</f>
        <v>713</v>
      </c>
      <c r="M32" s="28">
        <f t="shared" si="0"/>
        <v>21.06451612903226</v>
      </c>
      <c r="N32" s="30">
        <f t="shared" si="1"/>
        <v>23</v>
      </c>
      <c r="O32" s="3"/>
      <c r="P32" s="31">
        <f t="shared" si="2"/>
        <v>7.9196018376722819</v>
      </c>
      <c r="Q32" s="32">
        <f t="shared" si="3"/>
        <v>7.2531556802244035</v>
      </c>
      <c r="S32" s="21"/>
    </row>
    <row r="33" spans="2:19">
      <c r="B33" s="21" t="s">
        <v>79</v>
      </c>
      <c r="C33" s="21" t="s">
        <v>39</v>
      </c>
      <c r="D33" s="21" t="s">
        <v>121</v>
      </c>
      <c r="F33" s="28">
        <f>VLOOKUP($B33,'Unify Report'!$A$2:$V$97,19,FALSE)</f>
        <v>7212.666666666667</v>
      </c>
      <c r="G33" s="29">
        <f>VLOOKUP($B33,'Unify Report'!$A$2:$V$97,20,FALSE)</f>
        <v>6767.25</v>
      </c>
      <c r="H33" s="94">
        <f t="shared" si="4"/>
        <v>1.065819449062273</v>
      </c>
      <c r="I33" s="91">
        <f t="shared" si="5"/>
        <v>445.41666666666697</v>
      </c>
      <c r="J33" s="3"/>
      <c r="K33" s="51">
        <f>VLOOKUP($D33,Beddays_Data!$C$2:$E$100,2,FALSE)</f>
        <v>924</v>
      </c>
      <c r="L33" s="30">
        <f>VLOOKUP($D33,Beddays_Data!$C$2:$E$100,3,FALSE)</f>
        <v>992</v>
      </c>
      <c r="M33" s="28">
        <f t="shared" si="0"/>
        <v>29.806451612903224</v>
      </c>
      <c r="N33" s="30">
        <f t="shared" si="1"/>
        <v>32</v>
      </c>
      <c r="O33" s="3"/>
      <c r="P33" s="31">
        <f t="shared" si="2"/>
        <v>7.8059163059163064</v>
      </c>
      <c r="Q33" s="32">
        <f t="shared" si="3"/>
        <v>7.2708333333333339</v>
      </c>
      <c r="S33" s="21"/>
    </row>
    <row r="34" spans="2:19">
      <c r="B34" s="21" t="s">
        <v>80</v>
      </c>
      <c r="C34" s="21" t="s">
        <v>41</v>
      </c>
      <c r="D34" s="21" t="s">
        <v>122</v>
      </c>
      <c r="F34" s="28">
        <f>VLOOKUP($B34,'Unify Report'!$A$2:$V$97,19,FALSE)</f>
        <v>7381.25</v>
      </c>
      <c r="G34" s="29">
        <f>VLOOKUP($B34,'Unify Report'!$A$2:$V$97,20,FALSE)</f>
        <v>6750.25</v>
      </c>
      <c r="H34" s="94">
        <f t="shared" si="4"/>
        <v>1.0934780193326172</v>
      </c>
      <c r="I34" s="91">
        <f t="shared" si="5"/>
        <v>631</v>
      </c>
      <c r="J34" s="3"/>
      <c r="K34" s="51">
        <f>VLOOKUP($D34,Beddays_Data!$C$2:$E$100,2,FALSE)</f>
        <v>968</v>
      </c>
      <c r="L34" s="30">
        <f>VLOOKUP($D34,Beddays_Data!$C$2:$E$100,3,FALSE)</f>
        <v>992</v>
      </c>
      <c r="M34" s="28">
        <f t="shared" si="0"/>
        <v>31.225806451612904</v>
      </c>
      <c r="N34" s="30">
        <f t="shared" si="1"/>
        <v>32</v>
      </c>
      <c r="O34" s="3"/>
      <c r="P34" s="31">
        <f t="shared" si="2"/>
        <v>7.6252582644628095</v>
      </c>
      <c r="Q34" s="32">
        <f t="shared" si="3"/>
        <v>7.440776209677419</v>
      </c>
      <c r="S34" s="21"/>
    </row>
    <row r="35" spans="2:19" s="5" customFormat="1">
      <c r="B35" s="33" t="s">
        <v>52</v>
      </c>
      <c r="C35" s="35"/>
      <c r="D35" s="36"/>
      <c r="F35" s="37">
        <f>SUM(F28:F34)</f>
        <v>47093.666666666664</v>
      </c>
      <c r="G35" s="38">
        <f>SUM(G28:G34)</f>
        <v>45356</v>
      </c>
      <c r="H35" s="95">
        <f t="shared" si="4"/>
        <v>1.0383117264896964</v>
      </c>
      <c r="I35" s="92">
        <f t="shared" si="5"/>
        <v>1737.6666666666642</v>
      </c>
      <c r="J35" s="18"/>
      <c r="K35" s="47">
        <f>SUM(K28:K34)</f>
        <v>4477</v>
      </c>
      <c r="L35" s="39">
        <f>SUM(L28:L34)</f>
        <v>4898</v>
      </c>
      <c r="M35" s="37">
        <f t="shared" si="0"/>
        <v>144.41935483870967</v>
      </c>
      <c r="N35" s="39">
        <f t="shared" si="1"/>
        <v>158</v>
      </c>
      <c r="O35" s="18"/>
      <c r="P35" s="40">
        <f t="shared" si="2"/>
        <v>10.51902315538679</v>
      </c>
      <c r="Q35" s="41">
        <f t="shared" si="3"/>
        <v>9.6148768204709398</v>
      </c>
      <c r="S35" s="21"/>
    </row>
    <row r="36" spans="2:19">
      <c r="B36" s="21" t="s">
        <v>81</v>
      </c>
      <c r="C36" s="21" t="s">
        <v>235</v>
      </c>
      <c r="D36" s="98" t="s">
        <v>244</v>
      </c>
      <c r="F36" s="28">
        <f>VLOOKUP($B36,'Unify Report'!$A$2:$V$97,19,FALSE)</f>
        <v>12471</v>
      </c>
      <c r="G36" s="29">
        <f>VLOOKUP($B36,'Unify Report'!$A$2:$V$97,20,FALSE)</f>
        <v>13573.5</v>
      </c>
      <c r="H36" s="94">
        <f t="shared" si="4"/>
        <v>0.91877555530997901</v>
      </c>
      <c r="I36" s="91">
        <f t="shared" si="5"/>
        <v>-1102.5</v>
      </c>
      <c r="J36" s="3"/>
      <c r="K36" s="51">
        <f>VLOOKUP($D36,Beddays_Data!$C$2:$E$100,2,FALSE)</f>
        <v>441</v>
      </c>
      <c r="L36" s="30">
        <f>VLOOKUP($D36,Beddays_Data!$C$2:$E$100,3,FALSE)</f>
        <v>558</v>
      </c>
      <c r="M36" s="28">
        <f t="shared" si="0"/>
        <v>14.225806451612904</v>
      </c>
      <c r="N36" s="30">
        <f t="shared" si="1"/>
        <v>18</v>
      </c>
      <c r="O36" s="3"/>
      <c r="P36" s="31">
        <f t="shared" si="2"/>
        <v>28.278911564625851</v>
      </c>
      <c r="Q36" s="32">
        <f t="shared" si="3"/>
        <v>22.349462365591396</v>
      </c>
      <c r="S36" s="21"/>
    </row>
    <row r="37" spans="2:19">
      <c r="B37" s="21" t="s">
        <v>82</v>
      </c>
      <c r="C37" s="21" t="s">
        <v>236</v>
      </c>
      <c r="D37" s="70" t="s">
        <v>246</v>
      </c>
      <c r="F37" s="28">
        <f>VLOOKUP($B37,'Unify Report'!$A$2:$V$97,19,FALSE)</f>
        <v>8517.25</v>
      </c>
      <c r="G37" s="29">
        <f>VLOOKUP($B37,'Unify Report'!$A$2:$V$97,20,FALSE)</f>
        <v>8077</v>
      </c>
      <c r="H37" s="94">
        <f t="shared" si="4"/>
        <v>1.0545066237464404</v>
      </c>
      <c r="I37" s="91">
        <f t="shared" si="5"/>
        <v>440.25</v>
      </c>
      <c r="J37" s="3"/>
      <c r="K37" s="51">
        <f>VLOOKUP($D37,Beddays_Data!$C$2:$E$100,2,FALSE)</f>
        <v>725</v>
      </c>
      <c r="L37" s="30">
        <f>VLOOKUP($D37,Beddays_Data!$C$2:$E$100,3,FALSE)</f>
        <v>992</v>
      </c>
      <c r="M37" s="28">
        <f t="shared" si="0"/>
        <v>23.387096774193548</v>
      </c>
      <c r="N37" s="30">
        <f t="shared" si="1"/>
        <v>32</v>
      </c>
      <c r="O37" s="3"/>
      <c r="P37" s="31">
        <f t="shared" si="2"/>
        <v>11.747931034482759</v>
      </c>
      <c r="Q37" s="32">
        <f t="shared" si="3"/>
        <v>8.5859375</v>
      </c>
      <c r="S37" s="21"/>
    </row>
    <row r="38" spans="2:19">
      <c r="B38" s="21" t="s">
        <v>83</v>
      </c>
      <c r="C38" s="21" t="s">
        <v>237</v>
      </c>
      <c r="D38" s="70" t="s">
        <v>253</v>
      </c>
      <c r="F38" s="28">
        <f>VLOOKUP($B38,'Unify Report'!$A$2:$V$97,19,FALSE)</f>
        <v>5072.75</v>
      </c>
      <c r="G38" s="29">
        <f>VLOOKUP($B38,'Unify Report'!$A$2:$V$97,20,FALSE)</f>
        <v>4706</v>
      </c>
      <c r="H38" s="94">
        <f t="shared" si="4"/>
        <v>1.0779324266893329</v>
      </c>
      <c r="I38" s="91">
        <f t="shared" si="5"/>
        <v>366.75</v>
      </c>
      <c r="J38" s="3"/>
      <c r="K38" s="51">
        <f>VLOOKUP($D38,Beddays_Data!$C$2:$E$100,2,FALSE)</f>
        <v>510</v>
      </c>
      <c r="L38" s="30">
        <f>VLOOKUP($D38,Beddays_Data!$C$2:$E$100,3,FALSE)</f>
        <v>682</v>
      </c>
      <c r="M38" s="28">
        <f t="shared" si="0"/>
        <v>16.451612903225808</v>
      </c>
      <c r="N38" s="30">
        <f t="shared" si="1"/>
        <v>22</v>
      </c>
      <c r="O38" s="3"/>
      <c r="P38" s="31">
        <f t="shared" si="2"/>
        <v>9.946568627450981</v>
      </c>
      <c r="Q38" s="32">
        <f t="shared" si="3"/>
        <v>7.4380498533724344</v>
      </c>
      <c r="S38" s="21"/>
    </row>
    <row r="39" spans="2:19">
      <c r="B39" s="21" t="s">
        <v>84</v>
      </c>
      <c r="C39" s="21" t="s">
        <v>238</v>
      </c>
      <c r="D39" s="70" t="s">
        <v>252</v>
      </c>
      <c r="F39" s="28">
        <f>VLOOKUP($B39,'Unify Report'!$A$2:$V$97,19,FALSE)</f>
        <v>3973.75</v>
      </c>
      <c r="G39" s="29">
        <f>VLOOKUP($B39,'Unify Report'!$A$2:$V$97,20,FALSE)</f>
        <v>4650.25</v>
      </c>
      <c r="H39" s="94">
        <f t="shared" si="4"/>
        <v>0.8545239503252513</v>
      </c>
      <c r="I39" s="91">
        <f t="shared" si="5"/>
        <v>-676.5</v>
      </c>
      <c r="J39" s="3"/>
      <c r="K39" s="51">
        <f>VLOOKUP($D39,Beddays_Data!$C$2:$E$100,2,FALSE)</f>
        <v>334</v>
      </c>
      <c r="L39" s="30">
        <f>VLOOKUP($D39,Beddays_Data!$C$2:$E$100,3,FALSE)</f>
        <v>496</v>
      </c>
      <c r="M39" s="28">
        <f t="shared" si="0"/>
        <v>10.774193548387096</v>
      </c>
      <c r="N39" s="30">
        <f t="shared" si="1"/>
        <v>16</v>
      </c>
      <c r="O39" s="3"/>
      <c r="P39" s="31">
        <f t="shared" si="2"/>
        <v>11.89745508982036</v>
      </c>
      <c r="Q39" s="32">
        <f t="shared" si="3"/>
        <v>8.011592741935484</v>
      </c>
      <c r="S39" s="21"/>
    </row>
    <row r="40" spans="2:19">
      <c r="B40" s="21" t="s">
        <v>85</v>
      </c>
      <c r="C40" s="21" t="s">
        <v>239</v>
      </c>
      <c r="D40" s="70" t="s">
        <v>251</v>
      </c>
      <c r="F40" s="28">
        <f>VLOOKUP($B40,'Unify Report'!$A$2:$V$97,19,FALSE)</f>
        <v>4084.25</v>
      </c>
      <c r="G40" s="29">
        <f>VLOOKUP($B40,'Unify Report'!$A$2:$V$97,20,FALSE)</f>
        <v>4267.5</v>
      </c>
      <c r="H40" s="94">
        <f t="shared" si="4"/>
        <v>0.95705916813122438</v>
      </c>
      <c r="I40" s="91">
        <f t="shared" si="5"/>
        <v>-183.25</v>
      </c>
      <c r="J40" s="3"/>
      <c r="K40" s="51">
        <f>VLOOKUP($D40,Beddays_Data!$C$2:$E$100,2,FALSE)</f>
        <v>240</v>
      </c>
      <c r="L40" s="30">
        <f>VLOOKUP($D40,Beddays_Data!$C$2:$E$100,3,FALSE)</f>
        <v>310</v>
      </c>
      <c r="M40" s="28">
        <f t="shared" si="0"/>
        <v>7.741935483870968</v>
      </c>
      <c r="N40" s="30">
        <f t="shared" si="1"/>
        <v>10</v>
      </c>
      <c r="O40" s="3"/>
      <c r="P40" s="31">
        <f t="shared" si="2"/>
        <v>17.017708333333335</v>
      </c>
      <c r="Q40" s="32">
        <f t="shared" si="3"/>
        <v>13.175000000000001</v>
      </c>
      <c r="S40" s="21"/>
    </row>
    <row r="41" spans="2:19">
      <c r="B41" s="21" t="s">
        <v>86</v>
      </c>
      <c r="C41" s="21" t="s">
        <v>240</v>
      </c>
      <c r="D41" s="70" t="s">
        <v>254</v>
      </c>
      <c r="F41" s="28">
        <f>VLOOKUP($B41,'Unify Report'!$A$2:$V$97,19,FALSE)</f>
        <v>4994</v>
      </c>
      <c r="G41" s="29">
        <f>VLOOKUP($B41,'Unify Report'!$A$2:$V$97,20,FALSE)</f>
        <v>5351.25</v>
      </c>
      <c r="H41" s="94">
        <f t="shared" si="4"/>
        <v>0.93323989722027567</v>
      </c>
      <c r="I41" s="91">
        <f t="shared" si="5"/>
        <v>-357.25</v>
      </c>
      <c r="J41" s="3"/>
      <c r="K41" s="51">
        <f>VLOOKUP($D41,Beddays_Data!$C$2:$E$100,2,FALSE)</f>
        <v>412</v>
      </c>
      <c r="L41" s="30">
        <f>VLOOKUP($D41,Beddays_Data!$C$2:$E$100,3,FALSE)</f>
        <v>496</v>
      </c>
      <c r="M41" s="28">
        <f t="shared" si="0"/>
        <v>13.290322580645162</v>
      </c>
      <c r="N41" s="30">
        <f t="shared" si="1"/>
        <v>16</v>
      </c>
      <c r="O41" s="3"/>
      <c r="P41" s="31">
        <f t="shared" si="2"/>
        <v>12.121359223300971</v>
      </c>
      <c r="Q41" s="32">
        <f t="shared" si="3"/>
        <v>10.068548387096774</v>
      </c>
      <c r="S41" s="21"/>
    </row>
    <row r="42" spans="2:19">
      <c r="B42" s="21" t="s">
        <v>87</v>
      </c>
      <c r="C42" s="21" t="s">
        <v>241</v>
      </c>
      <c r="D42" s="70" t="s">
        <v>247</v>
      </c>
      <c r="F42" s="28">
        <f>VLOOKUP($B42,'Unify Report'!$A$2:$V$97,19,FALSE)</f>
        <v>4000.7666666666664</v>
      </c>
      <c r="G42" s="29">
        <f>VLOOKUP($B42,'Unify Report'!$A$2:$V$97,20,FALSE)</f>
        <v>3568.5</v>
      </c>
      <c r="H42" s="94">
        <f t="shared" si="4"/>
        <v>1.1211339965438325</v>
      </c>
      <c r="I42" s="91">
        <f t="shared" si="5"/>
        <v>432.26666666666642</v>
      </c>
      <c r="J42" s="3"/>
      <c r="K42" s="51">
        <f>VLOOKUP($D42,Beddays_Data!$C$2:$E$100,2,FALSE)</f>
        <v>387</v>
      </c>
      <c r="L42" s="30">
        <f>VLOOKUP($D42,Beddays_Data!$C$2:$E$100,3,FALSE)</f>
        <v>434</v>
      </c>
      <c r="M42" s="28">
        <f t="shared" si="0"/>
        <v>12.483870967741936</v>
      </c>
      <c r="N42" s="30">
        <f t="shared" si="1"/>
        <v>14</v>
      </c>
      <c r="O42" s="3"/>
      <c r="P42" s="31">
        <f t="shared" si="2"/>
        <v>10.337898363479757</v>
      </c>
      <c r="Q42" s="32">
        <f t="shared" si="3"/>
        <v>9.2183563748079873</v>
      </c>
      <c r="S42" s="21"/>
    </row>
    <row r="43" spans="2:19">
      <c r="B43" s="21" t="s">
        <v>88</v>
      </c>
      <c r="C43" s="21" t="s">
        <v>242</v>
      </c>
      <c r="D43" s="70" t="s">
        <v>255</v>
      </c>
      <c r="F43" s="28">
        <f>VLOOKUP($B43,'Unify Report'!$A$2:$V$97,19,FALSE)</f>
        <v>2551.75</v>
      </c>
      <c r="G43" s="29">
        <f>VLOOKUP($B43,'Unify Report'!$A$2:$V$97,20,FALSE)</f>
        <v>2094</v>
      </c>
      <c r="H43" s="94">
        <f t="shared" si="4"/>
        <v>1.2186007640878702</v>
      </c>
      <c r="I43" s="91">
        <f t="shared" si="5"/>
        <v>457.75</v>
      </c>
      <c r="J43" s="3"/>
      <c r="K43" s="51">
        <f>VLOOKUP($D43,Beddays_Data!$C$2:$E$100,2,FALSE)</f>
        <v>196</v>
      </c>
      <c r="L43" s="30">
        <f>VLOOKUP($D43,Beddays_Data!$C$2:$E$100,3,FALSE)</f>
        <v>279</v>
      </c>
      <c r="M43" s="28">
        <f t="shared" si="0"/>
        <v>6.32258064516129</v>
      </c>
      <c r="N43" s="30">
        <f t="shared" si="1"/>
        <v>9</v>
      </c>
      <c r="O43" s="3"/>
      <c r="P43" s="31">
        <f t="shared" si="2"/>
        <v>13.019132653061224</v>
      </c>
      <c r="Q43" s="32">
        <f t="shared" si="3"/>
        <v>9.1460573476702507</v>
      </c>
      <c r="S43" s="21"/>
    </row>
    <row r="44" spans="2:19">
      <c r="B44" s="21" t="s">
        <v>89</v>
      </c>
      <c r="C44" s="21" t="s">
        <v>243</v>
      </c>
      <c r="D44" s="70" t="s">
        <v>256</v>
      </c>
      <c r="F44" s="28">
        <f>VLOOKUP($B44,'Unify Report'!$A$2:$V$97,19,FALSE)</f>
        <v>6106.5</v>
      </c>
      <c r="G44" s="29">
        <f>VLOOKUP($B44,'Unify Report'!$A$2:$V$97,20,FALSE)</f>
        <v>5700.5</v>
      </c>
      <c r="H44" s="94">
        <f t="shared" si="4"/>
        <v>1.0712218226471362</v>
      </c>
      <c r="I44" s="91">
        <f t="shared" si="5"/>
        <v>406</v>
      </c>
      <c r="J44" s="3"/>
      <c r="K44" s="51">
        <f>VLOOKUP($D44,Beddays_Data!$C$2:$E$100,2,FALSE)</f>
        <v>505</v>
      </c>
      <c r="L44" s="30">
        <f>VLOOKUP($D44,Beddays_Data!$C$2:$E$100,3,FALSE)</f>
        <v>620</v>
      </c>
      <c r="M44" s="28">
        <f t="shared" si="0"/>
        <v>16.29032258064516</v>
      </c>
      <c r="N44" s="30">
        <f t="shared" si="1"/>
        <v>20</v>
      </c>
      <c r="O44" s="3"/>
      <c r="P44" s="31">
        <f t="shared" si="2"/>
        <v>12.092079207920792</v>
      </c>
      <c r="Q44" s="32">
        <f t="shared" si="3"/>
        <v>9.8491935483870972</v>
      </c>
      <c r="S44" s="21"/>
    </row>
    <row r="45" spans="2:19">
      <c r="B45" s="21" t="s">
        <v>90</v>
      </c>
      <c r="C45" s="21" t="s">
        <v>36</v>
      </c>
      <c r="D45" s="21" t="s">
        <v>124</v>
      </c>
      <c r="F45" s="28">
        <f>VLOOKUP($B45,'Unify Report'!$A$2:$V$97,19,FALSE)</f>
        <v>1347</v>
      </c>
      <c r="G45" s="29">
        <f>VLOOKUP($B45,'Unify Report'!$A$2:$V$97,20,FALSE)</f>
        <v>1509</v>
      </c>
      <c r="H45" s="94">
        <f t="shared" si="4"/>
        <v>0.89264413518886676</v>
      </c>
      <c r="I45" s="91">
        <f t="shared" si="5"/>
        <v>-162</v>
      </c>
      <c r="J45" s="3"/>
      <c r="K45" s="51">
        <f>VLOOKUP($D45,Beddays_Data!$C$2:$E$100,2,FALSE)</f>
        <v>27</v>
      </c>
      <c r="L45" s="30">
        <f>VLOOKUP($D45,Beddays_Data!$C$2:$E$100,3,FALSE)</f>
        <v>124</v>
      </c>
      <c r="M45" s="28">
        <f t="shared" si="0"/>
        <v>0.87096774193548387</v>
      </c>
      <c r="N45" s="30">
        <f t="shared" si="1"/>
        <v>4</v>
      </c>
      <c r="O45" s="3"/>
      <c r="P45" s="31">
        <f t="shared" si="2"/>
        <v>49.888888888888886</v>
      </c>
      <c r="Q45" s="32">
        <f t="shared" si="3"/>
        <v>10.862903225806452</v>
      </c>
      <c r="S45" s="21"/>
    </row>
    <row r="46" spans="2:19">
      <c r="B46" s="70" t="s">
        <v>91</v>
      </c>
      <c r="C46" s="21" t="s">
        <v>35</v>
      </c>
      <c r="D46" s="22" t="s">
        <v>125</v>
      </c>
      <c r="F46" s="28">
        <f>VLOOKUP($B46,'Unify Report'!$A$2:$V$97,19,FALSE)</f>
        <v>5686</v>
      </c>
      <c r="G46" s="29">
        <f>VLOOKUP($B46,'Unify Report'!$A$2:$V$97,20,FALSE)</f>
        <v>7303</v>
      </c>
      <c r="H46" s="94">
        <f t="shared" si="4"/>
        <v>0.77858414350267013</v>
      </c>
      <c r="I46" s="91">
        <f t="shared" si="5"/>
        <v>-1617</v>
      </c>
      <c r="J46" s="3"/>
      <c r="K46" s="51">
        <f>VLOOKUP($D46,Beddays_Data!$C$2:$E$100,2,FALSE)</f>
        <v>938</v>
      </c>
      <c r="L46" s="30">
        <f>VLOOKUP($D46,Beddays_Data!$C$2:$E$100,3,FALSE)</f>
        <v>1178</v>
      </c>
      <c r="M46" s="28">
        <f t="shared" si="0"/>
        <v>30.258064516129032</v>
      </c>
      <c r="N46" s="30">
        <f t="shared" si="1"/>
        <v>38</v>
      </c>
      <c r="O46" s="3"/>
      <c r="P46" s="31">
        <f t="shared" si="2"/>
        <v>6.0618336886993607</v>
      </c>
      <c r="Q46" s="32">
        <f t="shared" si="3"/>
        <v>4.8268251273344651</v>
      </c>
      <c r="S46" s="21"/>
    </row>
    <row r="47" spans="2:19">
      <c r="B47" s="21" t="s">
        <v>92</v>
      </c>
      <c r="C47" s="21" t="s">
        <v>38</v>
      </c>
      <c r="D47" s="22" t="s">
        <v>126</v>
      </c>
      <c r="F47" s="28">
        <f>VLOOKUP($B47,'Unify Report'!$A$2:$V$97,19,FALSE)</f>
        <v>12284.25</v>
      </c>
      <c r="G47" s="29">
        <f>VLOOKUP($B47,'Unify Report'!$A$2:$V$97,20,FALSE)</f>
        <v>13568</v>
      </c>
      <c r="H47" s="94">
        <f t="shared" si="4"/>
        <v>0.90538399174528306</v>
      </c>
      <c r="I47" s="91">
        <f t="shared" si="5"/>
        <v>-1283.75</v>
      </c>
      <c r="J47" s="3"/>
      <c r="K47" s="51">
        <f>VLOOKUP($D47,Beddays_Data!$C$2:$E$100,2,FALSE)</f>
        <v>848</v>
      </c>
      <c r="L47" s="30">
        <f>VLOOKUP($D47,Beddays_Data!$C$2:$E$100,3,FALSE)</f>
        <v>961</v>
      </c>
      <c r="M47" s="28">
        <f t="shared" si="0"/>
        <v>27.35483870967742</v>
      </c>
      <c r="N47" s="30">
        <f t="shared" si="1"/>
        <v>31</v>
      </c>
      <c r="O47" s="3"/>
      <c r="P47" s="31">
        <f t="shared" si="2"/>
        <v>14.486143867924529</v>
      </c>
      <c r="Q47" s="32">
        <f t="shared" si="3"/>
        <v>12.782778355879293</v>
      </c>
      <c r="S47" s="21"/>
    </row>
    <row r="48" spans="2:19">
      <c r="B48" s="21" t="s">
        <v>93</v>
      </c>
      <c r="C48" s="21" t="s">
        <v>33</v>
      </c>
      <c r="D48" s="22" t="s">
        <v>127</v>
      </c>
      <c r="F48" s="28">
        <f>VLOOKUP($B48,'Unify Report'!$A$2:$V$97,19,FALSE)</f>
        <v>2732</v>
      </c>
      <c r="G48" s="29">
        <f>VLOOKUP($B48,'Unify Report'!$A$2:$V$97,20,FALSE)</f>
        <v>3155.5</v>
      </c>
      <c r="H48" s="94">
        <f t="shared" si="4"/>
        <v>0.86578989066708922</v>
      </c>
      <c r="I48" s="91">
        <f t="shared" si="5"/>
        <v>-423.5</v>
      </c>
      <c r="J48" s="3"/>
      <c r="K48" s="51">
        <f>VLOOKUP($D48,Beddays_Data!$C$2:$E$100,2,FALSE)</f>
        <v>291</v>
      </c>
      <c r="L48" s="30">
        <f>VLOOKUP($D48,Beddays_Data!$C$2:$E$100,3,FALSE)</f>
        <v>496</v>
      </c>
      <c r="M48" s="28">
        <f t="shared" si="0"/>
        <v>9.387096774193548</v>
      </c>
      <c r="N48" s="30">
        <f t="shared" si="1"/>
        <v>16</v>
      </c>
      <c r="O48" s="3"/>
      <c r="P48" s="31">
        <f t="shared" si="2"/>
        <v>9.3883161512027495</v>
      </c>
      <c r="Q48" s="32">
        <f t="shared" si="3"/>
        <v>5.508064516129032</v>
      </c>
      <c r="S48" s="21"/>
    </row>
    <row r="49" spans="2:19">
      <c r="B49" s="21" t="s">
        <v>94</v>
      </c>
      <c r="C49" s="21" t="s">
        <v>34</v>
      </c>
      <c r="D49" s="22" t="s">
        <v>128</v>
      </c>
      <c r="F49" s="28">
        <f>VLOOKUP($B49,'Unify Report'!$A$2:$V$97,19,FALSE)</f>
        <v>7983.5333333333328</v>
      </c>
      <c r="G49" s="29">
        <f>VLOOKUP($B49,'Unify Report'!$A$2:$V$97,20,FALSE)</f>
        <v>8642.8333333333358</v>
      </c>
      <c r="H49" s="94">
        <f t="shared" si="4"/>
        <v>0.92371714522629511</v>
      </c>
      <c r="I49" s="91">
        <f t="shared" si="5"/>
        <v>-659.30000000000291</v>
      </c>
      <c r="J49" s="3"/>
      <c r="K49" s="51">
        <f>VLOOKUP($D49,Beddays_Data!$C$2:$E$100,2,FALSE)</f>
        <v>277</v>
      </c>
      <c r="L49" s="30">
        <f>VLOOKUP($D49,Beddays_Data!$C$2:$E$100,3,FALSE)</f>
        <v>434</v>
      </c>
      <c r="M49" s="28">
        <f t="shared" si="0"/>
        <v>8.935483870967742</v>
      </c>
      <c r="N49" s="30">
        <f t="shared" si="1"/>
        <v>14</v>
      </c>
      <c r="O49" s="3"/>
      <c r="P49" s="31">
        <f t="shared" si="2"/>
        <v>28.82141997593261</v>
      </c>
      <c r="Q49" s="32">
        <f t="shared" si="3"/>
        <v>18.395238095238096</v>
      </c>
      <c r="S49" s="21"/>
    </row>
    <row r="50" spans="2:19">
      <c r="B50" s="21" t="s">
        <v>95</v>
      </c>
      <c r="C50" s="21" t="s">
        <v>37</v>
      </c>
      <c r="D50" s="22" t="s">
        <v>129</v>
      </c>
      <c r="F50" s="28">
        <f>VLOOKUP($B50,'Unify Report'!$A$2:$V$97,19,FALSE)</f>
        <v>3382.9166666666665</v>
      </c>
      <c r="G50" s="29">
        <f>VLOOKUP($B50,'Unify Report'!$A$2:$V$97,20,FALSE)</f>
        <v>3687</v>
      </c>
      <c r="H50" s="94">
        <f t="shared" si="4"/>
        <v>0.91752554018623989</v>
      </c>
      <c r="I50" s="91">
        <f t="shared" si="5"/>
        <v>-304.08333333333348</v>
      </c>
      <c r="J50" s="3"/>
      <c r="K50" s="51">
        <f>VLOOKUP($D50,Beddays_Data!$C$2:$E$100,2,FALSE)</f>
        <v>336</v>
      </c>
      <c r="L50" s="30">
        <f>VLOOKUP($D50,Beddays_Data!$C$2:$E$100,3,FALSE)</f>
        <v>682</v>
      </c>
      <c r="M50" s="28">
        <f t="shared" si="0"/>
        <v>10.838709677419354</v>
      </c>
      <c r="N50" s="30">
        <f t="shared" si="1"/>
        <v>22</v>
      </c>
      <c r="O50" s="3"/>
      <c r="P50" s="31">
        <f t="shared" si="2"/>
        <v>10.068204365079364</v>
      </c>
      <c r="Q50" s="32">
        <f t="shared" si="3"/>
        <v>4.9602883675464318</v>
      </c>
      <c r="S50" s="21"/>
    </row>
    <row r="51" spans="2:19" s="5" customFormat="1">
      <c r="B51" s="33" t="s">
        <v>156</v>
      </c>
      <c r="C51" s="35"/>
      <c r="D51" s="36"/>
      <c r="F51" s="37">
        <f>SUM(F36:F50)</f>
        <v>85187.71666666666</v>
      </c>
      <c r="G51" s="38">
        <f>SUM(G36:G50)</f>
        <v>89853.833333333343</v>
      </c>
      <c r="H51" s="95">
        <f t="shared" si="4"/>
        <v>0.94806992096423248</v>
      </c>
      <c r="I51" s="92">
        <f t="shared" si="5"/>
        <v>-4666.1166666666832</v>
      </c>
      <c r="J51" s="18"/>
      <c r="K51" s="47">
        <f>SUM(K36:K50)</f>
        <v>6467</v>
      </c>
      <c r="L51" s="39">
        <f>SUM(L36:L50)</f>
        <v>8742</v>
      </c>
      <c r="M51" s="37">
        <f t="shared" si="0"/>
        <v>208.61290322580646</v>
      </c>
      <c r="N51" s="39">
        <f t="shared" si="1"/>
        <v>282</v>
      </c>
      <c r="O51" s="18"/>
      <c r="P51" s="40">
        <f t="shared" si="2"/>
        <v>13.172679243337971</v>
      </c>
      <c r="Q51" s="41">
        <f t="shared" si="3"/>
        <v>9.7446484404789135</v>
      </c>
      <c r="S51" s="21"/>
    </row>
    <row r="52" spans="2:19" s="5" customFormat="1" ht="15.75">
      <c r="B52" s="42" t="s">
        <v>157</v>
      </c>
      <c r="C52" s="43"/>
      <c r="D52" s="44"/>
      <c r="E52" s="34"/>
      <c r="F52" s="45">
        <f>F51+F35+F27+F19</f>
        <v>243392.75</v>
      </c>
      <c r="G52" s="46">
        <f>G51+G35+G27+G19</f>
        <v>239467.45</v>
      </c>
      <c r="H52" s="96">
        <f t="shared" si="4"/>
        <v>1.0163917893642747</v>
      </c>
      <c r="I52" s="93">
        <f t="shared" si="5"/>
        <v>3925.2999999999884</v>
      </c>
      <c r="J52" s="49"/>
      <c r="K52" s="52">
        <f>K51+K35+K27+K19</f>
        <v>25018</v>
      </c>
      <c r="L52" s="46">
        <f>L51+L35+L27+L19</f>
        <v>28272</v>
      </c>
      <c r="M52" s="45">
        <f>M51+M35+M27+M19</f>
        <v>807.0322580645161</v>
      </c>
      <c r="N52" s="53">
        <f>N51+N35+N27+N19</f>
        <v>912</v>
      </c>
      <c r="O52" s="49"/>
      <c r="P52" s="54">
        <f t="shared" si="2"/>
        <v>9.7287053321608443</v>
      </c>
      <c r="Q52" s="50">
        <f t="shared" si="3"/>
        <v>8.6089682371250706</v>
      </c>
      <c r="S52" s="21"/>
    </row>
    <row r="53" spans="2:19">
      <c r="S53" s="59"/>
    </row>
  </sheetData>
  <mergeCells count="5">
    <mergeCell ref="P4:Q4"/>
    <mergeCell ref="M4:N4"/>
    <mergeCell ref="K4:L4"/>
    <mergeCell ref="F4:I4"/>
    <mergeCell ref="S4:S5"/>
  </mergeCells>
  <printOptions horizontalCentered="1"/>
  <pageMargins left="0.70866141732283472" right="0.70866141732283472" top="0.43307086614173229" bottom="0.47244094488188981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workbookViewId="0">
      <pane ySplit="1" topLeftCell="A2" activePane="bottomLeft" state="frozenSplit"/>
      <selection pane="bottomLeft" activeCell="B26" sqref="B26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53</v>
      </c>
      <c r="B1" s="6" t="s">
        <v>0</v>
      </c>
      <c r="C1" s="7" t="s">
        <v>2</v>
      </c>
      <c r="D1" s="7" t="s">
        <v>1</v>
      </c>
      <c r="E1" s="8" t="s">
        <v>9</v>
      </c>
      <c r="F1" s="11" t="s">
        <v>45</v>
      </c>
      <c r="G1" s="99" t="s">
        <v>4</v>
      </c>
      <c r="H1" s="7" t="s">
        <v>3</v>
      </c>
      <c r="I1" s="8" t="s">
        <v>10</v>
      </c>
      <c r="J1" s="9" t="s">
        <v>45</v>
      </c>
      <c r="K1" s="99" t="s">
        <v>6</v>
      </c>
      <c r="L1" s="7" t="s">
        <v>5</v>
      </c>
      <c r="M1" s="10" t="s">
        <v>11</v>
      </c>
      <c r="N1" s="11" t="s">
        <v>45</v>
      </c>
      <c r="O1" s="99" t="s">
        <v>8</v>
      </c>
      <c r="P1" s="7" t="s">
        <v>7</v>
      </c>
      <c r="Q1" s="10" t="s">
        <v>12</v>
      </c>
      <c r="R1" s="11" t="s">
        <v>45</v>
      </c>
      <c r="S1" s="78" t="s">
        <v>46</v>
      </c>
      <c r="T1" s="79" t="s">
        <v>47</v>
      </c>
      <c r="U1" s="80" t="s">
        <v>48</v>
      </c>
      <c r="V1" s="81" t="s">
        <v>49</v>
      </c>
    </row>
    <row r="2" spans="1:22">
      <c r="A2" t="str">
        <f>RIGHT(B2,6)</f>
        <v>125906</v>
      </c>
      <c r="B2" s="21" t="s">
        <v>17</v>
      </c>
      <c r="C2" s="61">
        <v>1567.75</v>
      </c>
      <c r="D2" s="61">
        <v>1398.75</v>
      </c>
      <c r="E2" s="62">
        <v>1.1208221626452191</v>
      </c>
      <c r="F2" s="106">
        <v>169</v>
      </c>
      <c r="G2" s="100">
        <v>2033.5</v>
      </c>
      <c r="H2" s="61">
        <v>1111.5</v>
      </c>
      <c r="I2" s="62">
        <v>1.8295096716149348</v>
      </c>
      <c r="J2" s="106">
        <v>922</v>
      </c>
      <c r="K2" s="100">
        <v>1029.7</v>
      </c>
      <c r="L2" s="61">
        <v>1020.25</v>
      </c>
      <c r="M2" s="62">
        <v>1.0092624356775299</v>
      </c>
      <c r="N2" s="106">
        <v>9.4500000000000455</v>
      </c>
      <c r="O2" s="100">
        <v>2041.5</v>
      </c>
      <c r="P2" s="61">
        <v>781</v>
      </c>
      <c r="Q2" s="62">
        <v>2.6139564660691423</v>
      </c>
      <c r="R2" s="106">
        <v>1260.5</v>
      </c>
      <c r="S2" s="103">
        <f>O2+K2+G2+C2</f>
        <v>6672.45</v>
      </c>
      <c r="T2" s="82">
        <f>P2+L2+H2+D2</f>
        <v>4311.5</v>
      </c>
      <c r="U2" s="83">
        <f>S2/T2</f>
        <v>1.547593644903166</v>
      </c>
      <c r="V2" s="82">
        <f>S2-T2</f>
        <v>2360.9499999999998</v>
      </c>
    </row>
    <row r="3" spans="1:22">
      <c r="A3" t="str">
        <f t="shared" ref="A3:A47" si="0">RIGHT(B3,6)</f>
        <v>127809</v>
      </c>
      <c r="B3" s="21" t="s">
        <v>20</v>
      </c>
      <c r="C3" s="61">
        <v>2597.4166666666665</v>
      </c>
      <c r="D3" s="61">
        <v>2589.4166666666665</v>
      </c>
      <c r="E3" s="62">
        <v>1.0030894989218937</v>
      </c>
      <c r="F3" s="106">
        <v>8</v>
      </c>
      <c r="G3" s="100">
        <v>1823.9166666666667</v>
      </c>
      <c r="H3" s="61">
        <v>1869.9166666666667</v>
      </c>
      <c r="I3" s="62">
        <v>0.97539997326084049</v>
      </c>
      <c r="J3" s="106">
        <v>-46</v>
      </c>
      <c r="K3" s="100">
        <v>2432</v>
      </c>
      <c r="L3" s="61">
        <v>2387</v>
      </c>
      <c r="M3" s="62">
        <v>1.0188521156263093</v>
      </c>
      <c r="N3" s="106">
        <v>45</v>
      </c>
      <c r="O3" s="100">
        <v>1668</v>
      </c>
      <c r="P3" s="61">
        <v>1705</v>
      </c>
      <c r="Q3" s="62">
        <v>0.97829912023460408</v>
      </c>
      <c r="R3" s="106">
        <v>-37</v>
      </c>
      <c r="S3" s="103">
        <f t="shared" ref="S3:S48" si="1">O3+K3+G3+C3</f>
        <v>8521.3333333333339</v>
      </c>
      <c r="T3" s="82">
        <f t="shared" ref="T3:T48" si="2">P3+L3+H3+D3</f>
        <v>8551.3333333333339</v>
      </c>
      <c r="U3" s="83">
        <f t="shared" ref="U3:U48" si="3">S3/T3</f>
        <v>0.99649177516176812</v>
      </c>
      <c r="V3" s="82">
        <f t="shared" ref="V3:V48" si="4">S3-T3</f>
        <v>-30</v>
      </c>
    </row>
    <row r="4" spans="1:22">
      <c r="A4" t="str">
        <f t="shared" si="0"/>
        <v>127808</v>
      </c>
      <c r="B4" s="21" t="s">
        <v>19</v>
      </c>
      <c r="C4" s="61">
        <v>2221</v>
      </c>
      <c r="D4" s="61">
        <v>2230.25</v>
      </c>
      <c r="E4" s="62">
        <v>0.99585248290550388</v>
      </c>
      <c r="F4" s="106">
        <v>-9.25</v>
      </c>
      <c r="G4" s="100">
        <v>2121</v>
      </c>
      <c r="H4" s="61">
        <v>1828.5</v>
      </c>
      <c r="I4" s="62">
        <v>1.1599671862182117</v>
      </c>
      <c r="J4" s="106">
        <v>292.5</v>
      </c>
      <c r="K4" s="100">
        <v>1694.5</v>
      </c>
      <c r="L4" s="61">
        <v>1705</v>
      </c>
      <c r="M4" s="62">
        <v>0.99384164222873905</v>
      </c>
      <c r="N4" s="106">
        <v>-10.5</v>
      </c>
      <c r="O4" s="100">
        <v>1696.25</v>
      </c>
      <c r="P4" s="61">
        <v>1353</v>
      </c>
      <c r="Q4" s="62">
        <v>1.2536954915003695</v>
      </c>
      <c r="R4" s="106">
        <v>343.25</v>
      </c>
      <c r="S4" s="103">
        <f t="shared" si="1"/>
        <v>7732.75</v>
      </c>
      <c r="T4" s="82">
        <f t="shared" si="2"/>
        <v>7116.75</v>
      </c>
      <c r="U4" s="83">
        <f t="shared" si="3"/>
        <v>1.0865563635086239</v>
      </c>
      <c r="V4" s="82">
        <f t="shared" si="4"/>
        <v>616</v>
      </c>
    </row>
    <row r="5" spans="1:22">
      <c r="A5" t="str">
        <f t="shared" si="0"/>
        <v>109008</v>
      </c>
      <c r="B5" s="21" t="s">
        <v>13</v>
      </c>
      <c r="C5" s="61">
        <v>1790.75</v>
      </c>
      <c r="D5" s="61">
        <v>1864.75</v>
      </c>
      <c r="E5" s="62">
        <v>0.96031639629977206</v>
      </c>
      <c r="F5" s="106">
        <v>-74</v>
      </c>
      <c r="G5" s="100">
        <v>1223</v>
      </c>
      <c r="H5" s="61">
        <v>1112.75</v>
      </c>
      <c r="I5" s="62">
        <v>1.0990788586834419</v>
      </c>
      <c r="J5" s="106">
        <v>110.25</v>
      </c>
      <c r="K5" s="100">
        <v>1364</v>
      </c>
      <c r="L5" s="61">
        <v>1364</v>
      </c>
      <c r="M5" s="62">
        <v>1</v>
      </c>
      <c r="N5" s="106">
        <v>0</v>
      </c>
      <c r="O5" s="100">
        <v>1210</v>
      </c>
      <c r="P5" s="61">
        <v>1023</v>
      </c>
      <c r="Q5" s="62">
        <v>1.1827956989247312</v>
      </c>
      <c r="R5" s="106">
        <v>187</v>
      </c>
      <c r="S5" s="103">
        <f t="shared" si="1"/>
        <v>5587.75</v>
      </c>
      <c r="T5" s="82">
        <f t="shared" si="2"/>
        <v>5364.5</v>
      </c>
      <c r="U5" s="83">
        <f t="shared" si="3"/>
        <v>1.0416161804455215</v>
      </c>
      <c r="V5" s="82">
        <f t="shared" si="4"/>
        <v>223.25</v>
      </c>
    </row>
    <row r="6" spans="1:22">
      <c r="A6" t="str">
        <f t="shared" si="0"/>
        <v>127810</v>
      </c>
      <c r="B6" s="21" t="s">
        <v>18</v>
      </c>
      <c r="C6" s="61">
        <v>1095</v>
      </c>
      <c r="D6" s="61">
        <v>1116.1166666666666</v>
      </c>
      <c r="E6" s="62">
        <v>0.98108023354786689</v>
      </c>
      <c r="F6" s="106">
        <v>-21.116666666666561</v>
      </c>
      <c r="G6" s="100">
        <v>851</v>
      </c>
      <c r="H6" s="61">
        <v>747</v>
      </c>
      <c r="I6" s="62">
        <v>1.1392235609103079</v>
      </c>
      <c r="J6" s="106">
        <v>104</v>
      </c>
      <c r="K6" s="100">
        <v>682.5</v>
      </c>
      <c r="L6" s="61">
        <v>682</v>
      </c>
      <c r="M6" s="62">
        <v>1.000733137829912</v>
      </c>
      <c r="N6" s="106">
        <v>0.5</v>
      </c>
      <c r="O6" s="100">
        <v>847.25</v>
      </c>
      <c r="P6" s="61">
        <v>682</v>
      </c>
      <c r="Q6" s="62">
        <v>1.2423020527859236</v>
      </c>
      <c r="R6" s="106">
        <v>165.25</v>
      </c>
      <c r="S6" s="103">
        <f t="shared" si="1"/>
        <v>3475.75</v>
      </c>
      <c r="T6" s="82">
        <f t="shared" si="2"/>
        <v>3227.1166666666668</v>
      </c>
      <c r="U6" s="83">
        <f t="shared" si="3"/>
        <v>1.0770450402061695</v>
      </c>
      <c r="V6" s="82">
        <f t="shared" si="4"/>
        <v>248.63333333333321</v>
      </c>
    </row>
    <row r="7" spans="1:22">
      <c r="A7" t="str">
        <f t="shared" si="0"/>
        <v>109011</v>
      </c>
      <c r="B7" s="21" t="s">
        <v>15</v>
      </c>
      <c r="C7" s="61">
        <v>1684.75</v>
      </c>
      <c r="D7" s="61">
        <v>1645.5</v>
      </c>
      <c r="E7" s="62">
        <v>1.023852932239441</v>
      </c>
      <c r="F7" s="106">
        <v>39.25</v>
      </c>
      <c r="G7" s="100">
        <v>1357.5833333333333</v>
      </c>
      <c r="H7" s="61">
        <v>1124.25</v>
      </c>
      <c r="I7" s="62">
        <v>1.2075457712549107</v>
      </c>
      <c r="J7" s="106">
        <v>233.33333333333326</v>
      </c>
      <c r="K7" s="100">
        <v>1034</v>
      </c>
      <c r="L7" s="61">
        <v>1023</v>
      </c>
      <c r="M7" s="62">
        <v>1.010752688172043</v>
      </c>
      <c r="N7" s="106">
        <v>11</v>
      </c>
      <c r="O7" s="100">
        <v>1298.5</v>
      </c>
      <c r="P7" s="61">
        <v>1023</v>
      </c>
      <c r="Q7" s="62">
        <v>1.2693059628543499</v>
      </c>
      <c r="R7" s="106">
        <v>275.5</v>
      </c>
      <c r="S7" s="103">
        <f t="shared" si="1"/>
        <v>5374.833333333333</v>
      </c>
      <c r="T7" s="82">
        <f t="shared" si="2"/>
        <v>4815.75</v>
      </c>
      <c r="U7" s="83">
        <f t="shared" si="3"/>
        <v>1.116094758518057</v>
      </c>
      <c r="V7" s="82">
        <f t="shared" si="4"/>
        <v>559.08333333333303</v>
      </c>
    </row>
    <row r="8" spans="1:22">
      <c r="A8" t="str">
        <f t="shared" si="0"/>
        <v>109012</v>
      </c>
      <c r="B8" s="21" t="s">
        <v>22</v>
      </c>
      <c r="C8" s="61">
        <v>1117.5</v>
      </c>
      <c r="D8" s="61">
        <v>1117.5</v>
      </c>
      <c r="E8" s="62">
        <v>1</v>
      </c>
      <c r="F8" s="106">
        <v>0</v>
      </c>
      <c r="G8" s="100">
        <v>945.5</v>
      </c>
      <c r="H8" s="61">
        <v>925.25</v>
      </c>
      <c r="I8" s="62">
        <v>1.0218859767630371</v>
      </c>
      <c r="J8" s="106">
        <v>20.25</v>
      </c>
      <c r="K8" s="100">
        <v>1023</v>
      </c>
      <c r="L8" s="61">
        <v>1023</v>
      </c>
      <c r="M8" s="62">
        <v>1</v>
      </c>
      <c r="N8" s="106">
        <v>0</v>
      </c>
      <c r="O8" s="100">
        <v>407</v>
      </c>
      <c r="P8" s="61">
        <v>341</v>
      </c>
      <c r="Q8" s="62">
        <v>1.1935483870967742</v>
      </c>
      <c r="R8" s="106">
        <v>66</v>
      </c>
      <c r="S8" s="103">
        <f t="shared" si="1"/>
        <v>3493</v>
      </c>
      <c r="T8" s="82">
        <f t="shared" si="2"/>
        <v>3406.75</v>
      </c>
      <c r="U8" s="83">
        <f t="shared" si="3"/>
        <v>1.0253173846040948</v>
      </c>
      <c r="V8" s="82">
        <f t="shared" si="4"/>
        <v>86.25</v>
      </c>
    </row>
    <row r="9" spans="1:22">
      <c r="A9" t="str">
        <f t="shared" si="0"/>
        <v>127817</v>
      </c>
      <c r="B9" s="21" t="s">
        <v>23</v>
      </c>
      <c r="C9" s="61">
        <v>1457.75</v>
      </c>
      <c r="D9" s="61">
        <v>1497.5</v>
      </c>
      <c r="E9" s="62">
        <v>0.97345575959933217</v>
      </c>
      <c r="F9" s="106">
        <v>-39.75</v>
      </c>
      <c r="G9" s="100">
        <v>717</v>
      </c>
      <c r="H9" s="61">
        <v>744.25</v>
      </c>
      <c r="I9" s="62">
        <v>0.96338595901914681</v>
      </c>
      <c r="J9" s="106">
        <v>-27.25</v>
      </c>
      <c r="K9" s="100">
        <v>1375</v>
      </c>
      <c r="L9" s="61">
        <v>1364</v>
      </c>
      <c r="M9" s="62">
        <v>1.0080645161290323</v>
      </c>
      <c r="N9" s="106">
        <v>11</v>
      </c>
      <c r="O9" s="100">
        <v>638</v>
      </c>
      <c r="P9" s="61">
        <v>682</v>
      </c>
      <c r="Q9" s="62">
        <v>0.93548387096774188</v>
      </c>
      <c r="R9" s="106">
        <v>-44</v>
      </c>
      <c r="S9" s="103">
        <f t="shared" si="1"/>
        <v>4187.75</v>
      </c>
      <c r="T9" s="82">
        <f t="shared" si="2"/>
        <v>4287.75</v>
      </c>
      <c r="U9" s="83">
        <f t="shared" si="3"/>
        <v>0.97667774473791613</v>
      </c>
      <c r="V9" s="82">
        <f t="shared" si="4"/>
        <v>-100</v>
      </c>
    </row>
    <row r="10" spans="1:22">
      <c r="A10" t="str">
        <f t="shared" si="0"/>
        <v>109005</v>
      </c>
      <c r="B10" s="21" t="s">
        <v>16</v>
      </c>
      <c r="C10" s="61">
        <v>1184.5</v>
      </c>
      <c r="D10" s="61">
        <v>1126</v>
      </c>
      <c r="E10" s="62">
        <v>1.0519538188277087</v>
      </c>
      <c r="F10" s="106">
        <v>58.5</v>
      </c>
      <c r="G10" s="100">
        <v>1490.75</v>
      </c>
      <c r="H10" s="61">
        <v>1110.5</v>
      </c>
      <c r="I10" s="62">
        <v>1.3424133273300316</v>
      </c>
      <c r="J10" s="106">
        <v>380.25</v>
      </c>
      <c r="K10" s="100">
        <v>720</v>
      </c>
      <c r="L10" s="61">
        <v>682</v>
      </c>
      <c r="M10" s="62">
        <v>1.0557184750733137</v>
      </c>
      <c r="N10" s="106">
        <v>38</v>
      </c>
      <c r="O10" s="100">
        <v>1426.75</v>
      </c>
      <c r="P10" s="61">
        <v>682</v>
      </c>
      <c r="Q10" s="62">
        <v>2.0920087976539588</v>
      </c>
      <c r="R10" s="106">
        <v>744.75</v>
      </c>
      <c r="S10" s="103">
        <f t="shared" si="1"/>
        <v>4822</v>
      </c>
      <c r="T10" s="82">
        <f t="shared" si="2"/>
        <v>3600.5</v>
      </c>
      <c r="U10" s="83">
        <f t="shared" si="3"/>
        <v>1.3392584363282878</v>
      </c>
      <c r="V10" s="82">
        <f t="shared" si="4"/>
        <v>1221.5</v>
      </c>
    </row>
    <row r="11" spans="1:22">
      <c r="A11" t="str">
        <f t="shared" si="0"/>
        <v>127811</v>
      </c>
      <c r="B11" s="21" t="s">
        <v>14</v>
      </c>
      <c r="C11" s="61">
        <v>746</v>
      </c>
      <c r="D11" s="61">
        <v>746</v>
      </c>
      <c r="E11" s="62">
        <v>1</v>
      </c>
      <c r="F11" s="106">
        <v>0</v>
      </c>
      <c r="G11" s="100">
        <v>1566.75</v>
      </c>
      <c r="H11" s="61">
        <v>1502.25</v>
      </c>
      <c r="I11" s="62">
        <v>1.0429355966050924</v>
      </c>
      <c r="J11" s="106">
        <v>64.5</v>
      </c>
      <c r="K11" s="100">
        <v>681.25</v>
      </c>
      <c r="L11" s="61">
        <v>682</v>
      </c>
      <c r="M11" s="62">
        <v>0.99890029325513197</v>
      </c>
      <c r="N11" s="106">
        <v>-0.75</v>
      </c>
      <c r="O11" s="100">
        <v>1001</v>
      </c>
      <c r="P11" s="61">
        <v>682</v>
      </c>
      <c r="Q11" s="62">
        <v>1.467741935483871</v>
      </c>
      <c r="R11" s="106">
        <v>319</v>
      </c>
      <c r="S11" s="103">
        <f t="shared" si="1"/>
        <v>3995</v>
      </c>
      <c r="T11" s="82">
        <f t="shared" si="2"/>
        <v>3612.25</v>
      </c>
      <c r="U11" s="83">
        <f t="shared" si="3"/>
        <v>1.1059588898885735</v>
      </c>
      <c r="V11" s="82">
        <f t="shared" si="4"/>
        <v>382.75</v>
      </c>
    </row>
    <row r="12" spans="1:22">
      <c r="A12" t="str">
        <f t="shared" si="0"/>
        <v>127807</v>
      </c>
      <c r="B12" s="21" t="s">
        <v>21</v>
      </c>
      <c r="C12" s="61">
        <v>1453.5</v>
      </c>
      <c r="D12" s="61">
        <v>1385.5</v>
      </c>
      <c r="E12" s="62">
        <v>1.0490797546012269</v>
      </c>
      <c r="F12" s="106">
        <v>68</v>
      </c>
      <c r="G12" s="100">
        <v>1049</v>
      </c>
      <c r="H12" s="61">
        <v>1125</v>
      </c>
      <c r="I12" s="62">
        <v>0.93244444444444441</v>
      </c>
      <c r="J12" s="106">
        <v>-76</v>
      </c>
      <c r="K12" s="100">
        <v>1110.25</v>
      </c>
      <c r="L12" s="61">
        <v>1023</v>
      </c>
      <c r="M12" s="62">
        <v>1.085288367546432</v>
      </c>
      <c r="N12" s="106">
        <v>87.25</v>
      </c>
      <c r="O12" s="100">
        <v>847.5</v>
      </c>
      <c r="P12" s="61">
        <v>682</v>
      </c>
      <c r="Q12" s="62">
        <v>1.2426686217008798</v>
      </c>
      <c r="R12" s="106">
        <v>165.5</v>
      </c>
      <c r="S12" s="103">
        <f t="shared" si="1"/>
        <v>4460.25</v>
      </c>
      <c r="T12" s="82">
        <f t="shared" si="2"/>
        <v>4215.5</v>
      </c>
      <c r="U12" s="83">
        <f t="shared" si="3"/>
        <v>1.0580595421658165</v>
      </c>
      <c r="V12" s="82">
        <f t="shared" si="4"/>
        <v>244.75</v>
      </c>
    </row>
    <row r="13" spans="1:22">
      <c r="A13" t="str">
        <f t="shared" si="0"/>
        <v>127050</v>
      </c>
      <c r="B13" s="21" t="s">
        <v>24</v>
      </c>
      <c r="C13" s="61">
        <v>1633.75</v>
      </c>
      <c r="D13" s="61">
        <v>1507</v>
      </c>
      <c r="E13" s="62">
        <v>1.084107498341075</v>
      </c>
      <c r="F13" s="106">
        <v>126.75</v>
      </c>
      <c r="G13" s="100">
        <v>1664.5</v>
      </c>
      <c r="H13" s="61">
        <v>1892.25</v>
      </c>
      <c r="I13" s="62">
        <v>0.87964063945038973</v>
      </c>
      <c r="J13" s="106">
        <v>-227.75</v>
      </c>
      <c r="K13" s="100">
        <v>935</v>
      </c>
      <c r="L13" s="61">
        <v>682</v>
      </c>
      <c r="M13" s="62">
        <v>1.3709677419354838</v>
      </c>
      <c r="N13" s="106">
        <v>253</v>
      </c>
      <c r="O13" s="100">
        <v>1097.25</v>
      </c>
      <c r="P13" s="61">
        <v>1023</v>
      </c>
      <c r="Q13" s="62">
        <v>1.0725806451612903</v>
      </c>
      <c r="R13" s="106">
        <v>74.25</v>
      </c>
      <c r="S13" s="103">
        <f t="shared" si="1"/>
        <v>5330.5</v>
      </c>
      <c r="T13" s="82">
        <f t="shared" si="2"/>
        <v>5104.25</v>
      </c>
      <c r="U13" s="83">
        <f t="shared" si="3"/>
        <v>1.0443258069256012</v>
      </c>
      <c r="V13" s="82">
        <f t="shared" si="4"/>
        <v>226.25</v>
      </c>
    </row>
    <row r="14" spans="1:22">
      <c r="A14" t="str">
        <f t="shared" si="0"/>
        <v>127051</v>
      </c>
      <c r="B14" s="21" t="s">
        <v>25</v>
      </c>
      <c r="C14" s="61">
        <v>1454</v>
      </c>
      <c r="D14" s="61">
        <v>1497.75</v>
      </c>
      <c r="E14" s="63">
        <v>0.97078951760974797</v>
      </c>
      <c r="F14" s="106">
        <v>-43.75</v>
      </c>
      <c r="G14" s="100">
        <v>1601</v>
      </c>
      <c r="H14" s="61">
        <v>1675.25</v>
      </c>
      <c r="I14" s="62">
        <v>0.95567825697657061</v>
      </c>
      <c r="J14" s="106">
        <v>-74.25</v>
      </c>
      <c r="K14" s="100">
        <v>846.5</v>
      </c>
      <c r="L14" s="61">
        <v>682</v>
      </c>
      <c r="M14" s="62">
        <v>1.2412023460410557</v>
      </c>
      <c r="N14" s="106">
        <v>164.5</v>
      </c>
      <c r="O14" s="100">
        <v>1166</v>
      </c>
      <c r="P14" s="61">
        <v>1012</v>
      </c>
      <c r="Q14" s="62">
        <v>1.1521739130434783</v>
      </c>
      <c r="R14" s="106">
        <v>154</v>
      </c>
      <c r="S14" s="103">
        <f t="shared" si="1"/>
        <v>5067.5</v>
      </c>
      <c r="T14" s="82">
        <f t="shared" si="2"/>
        <v>4867</v>
      </c>
      <c r="U14" s="83">
        <f t="shared" si="3"/>
        <v>1.0411958085062667</v>
      </c>
      <c r="V14" s="82">
        <f t="shared" si="4"/>
        <v>200.5</v>
      </c>
    </row>
    <row r="15" spans="1:22" s="5" customFormat="1">
      <c r="A15"/>
      <c r="B15" s="64" t="s">
        <v>275</v>
      </c>
      <c r="C15" s="65">
        <v>20003.666666666664</v>
      </c>
      <c r="D15" s="65">
        <v>19722.033333333333</v>
      </c>
      <c r="E15" s="66">
        <v>1.0142801367675069</v>
      </c>
      <c r="F15" s="107">
        <v>281.63333333333139</v>
      </c>
      <c r="G15" s="101">
        <v>18444.5</v>
      </c>
      <c r="H15" s="65">
        <v>16768.666666666668</v>
      </c>
      <c r="I15" s="67">
        <v>1.0999383771319524</v>
      </c>
      <c r="J15" s="107">
        <v>1675.8333333333321</v>
      </c>
      <c r="K15" s="101">
        <v>14927.7</v>
      </c>
      <c r="L15" s="65">
        <v>14319.25</v>
      </c>
      <c r="M15" s="66">
        <v>1.0424917506154303</v>
      </c>
      <c r="N15" s="107">
        <v>608.45000000000073</v>
      </c>
      <c r="O15" s="101">
        <v>15345</v>
      </c>
      <c r="P15" s="65">
        <v>11671</v>
      </c>
      <c r="Q15" s="66">
        <v>1.3147973609802073</v>
      </c>
      <c r="R15" s="107">
        <v>3674</v>
      </c>
      <c r="S15" s="104">
        <f t="shared" si="1"/>
        <v>68720.866666666669</v>
      </c>
      <c r="T15" s="84">
        <f t="shared" si="2"/>
        <v>62480.950000000004</v>
      </c>
      <c r="U15" s="85">
        <f t="shared" si="3"/>
        <v>1.0998691067704103</v>
      </c>
      <c r="V15" s="84">
        <f t="shared" si="4"/>
        <v>6239.9166666666642</v>
      </c>
    </row>
    <row r="16" spans="1:22">
      <c r="A16" t="str">
        <f t="shared" si="0"/>
        <v>109007</v>
      </c>
      <c r="B16" s="21" t="s">
        <v>27</v>
      </c>
      <c r="C16" s="61">
        <v>1837</v>
      </c>
      <c r="D16" s="61">
        <v>1849.5</v>
      </c>
      <c r="E16" s="62">
        <v>0.99324141659908083</v>
      </c>
      <c r="F16" s="106">
        <v>-12.5</v>
      </c>
      <c r="G16" s="100">
        <v>329.25</v>
      </c>
      <c r="H16" s="61">
        <v>373.5</v>
      </c>
      <c r="I16" s="62">
        <v>0.88152610441767065</v>
      </c>
      <c r="J16" s="106">
        <v>-44.25</v>
      </c>
      <c r="K16" s="100">
        <v>1364</v>
      </c>
      <c r="L16" s="61">
        <v>1364</v>
      </c>
      <c r="M16" s="62">
        <v>1</v>
      </c>
      <c r="N16" s="106">
        <v>0</v>
      </c>
      <c r="O16" s="100">
        <v>341.5</v>
      </c>
      <c r="P16" s="61">
        <v>341</v>
      </c>
      <c r="Q16" s="62">
        <v>1.001466275659824</v>
      </c>
      <c r="R16" s="106">
        <v>0.5</v>
      </c>
      <c r="S16" s="103">
        <f t="shared" si="1"/>
        <v>3871.75</v>
      </c>
      <c r="T16" s="82">
        <f t="shared" si="2"/>
        <v>3928</v>
      </c>
      <c r="U16" s="83">
        <f t="shared" si="3"/>
        <v>0.98567973523421593</v>
      </c>
      <c r="V16" s="82">
        <f t="shared" si="4"/>
        <v>-56.25</v>
      </c>
    </row>
    <row r="17" spans="1:22">
      <c r="A17" t="str">
        <f t="shared" si="0"/>
        <v>101141</v>
      </c>
      <c r="B17" s="21" t="s">
        <v>30</v>
      </c>
      <c r="C17" s="61">
        <v>6236</v>
      </c>
      <c r="D17" s="61">
        <v>6452.3333333333303</v>
      </c>
      <c r="E17" s="62">
        <v>0.96647207728470375</v>
      </c>
      <c r="F17" s="106">
        <v>-216.3333333333303</v>
      </c>
      <c r="G17" s="100">
        <v>397.25</v>
      </c>
      <c r="H17" s="61">
        <v>559</v>
      </c>
      <c r="I17" s="62">
        <v>0.71064400715563503</v>
      </c>
      <c r="J17" s="106">
        <v>-161.75</v>
      </c>
      <c r="K17" s="100">
        <v>6083.5</v>
      </c>
      <c r="L17" s="61">
        <v>6405.5</v>
      </c>
      <c r="M17" s="62">
        <v>0.9497307001795332</v>
      </c>
      <c r="N17" s="106">
        <v>-322</v>
      </c>
      <c r="O17" s="100">
        <v>448.5</v>
      </c>
      <c r="P17" s="61">
        <v>356.5</v>
      </c>
      <c r="Q17" s="62">
        <v>1.2580645161290323</v>
      </c>
      <c r="R17" s="106">
        <v>92</v>
      </c>
      <c r="S17" s="103">
        <f t="shared" si="1"/>
        <v>13165.25</v>
      </c>
      <c r="T17" s="82">
        <f t="shared" si="2"/>
        <v>13773.33333333333</v>
      </c>
      <c r="U17" s="83">
        <f t="shared" si="3"/>
        <v>0.95585067763794795</v>
      </c>
      <c r="V17" s="82">
        <f t="shared" si="4"/>
        <v>-608.0833333333303</v>
      </c>
    </row>
    <row r="18" spans="1:22">
      <c r="A18" t="str">
        <f t="shared" si="0"/>
        <v>101951</v>
      </c>
      <c r="B18" s="21" t="s">
        <v>29</v>
      </c>
      <c r="C18" s="61">
        <v>1381.5</v>
      </c>
      <c r="D18" s="61">
        <v>1434.5</v>
      </c>
      <c r="E18" s="62">
        <v>0.96305332868595328</v>
      </c>
      <c r="F18" s="106">
        <v>-53</v>
      </c>
      <c r="G18" s="100">
        <v>1086</v>
      </c>
      <c r="H18" s="61">
        <v>1124.75</v>
      </c>
      <c r="I18" s="62">
        <v>0.96554789953322961</v>
      </c>
      <c r="J18" s="106">
        <v>-38.75</v>
      </c>
      <c r="K18" s="100">
        <v>1035.25</v>
      </c>
      <c r="L18" s="61">
        <v>1023</v>
      </c>
      <c r="M18" s="62">
        <v>1.0119745845552297</v>
      </c>
      <c r="N18" s="106">
        <v>12.25</v>
      </c>
      <c r="O18" s="100">
        <v>462</v>
      </c>
      <c r="P18" s="61">
        <v>341</v>
      </c>
      <c r="Q18" s="62">
        <v>1.3548387096774193</v>
      </c>
      <c r="R18" s="106">
        <v>121</v>
      </c>
      <c r="S18" s="103">
        <f t="shared" si="1"/>
        <v>3964.75</v>
      </c>
      <c r="T18" s="82">
        <f t="shared" si="2"/>
        <v>3923.25</v>
      </c>
      <c r="U18" s="83">
        <f t="shared" si="3"/>
        <v>1.0105779646976358</v>
      </c>
      <c r="V18" s="82">
        <f t="shared" si="4"/>
        <v>41.5</v>
      </c>
    </row>
    <row r="19" spans="1:22">
      <c r="A19" t="str">
        <f t="shared" si="0"/>
        <v>101952</v>
      </c>
      <c r="B19" s="21" t="s">
        <v>28</v>
      </c>
      <c r="C19" s="61">
        <v>1378.25</v>
      </c>
      <c r="D19" s="61">
        <v>1435.25</v>
      </c>
      <c r="E19" s="62">
        <v>0.9602856645183766</v>
      </c>
      <c r="F19" s="106">
        <v>-57</v>
      </c>
      <c r="G19" s="100">
        <v>1347.25</v>
      </c>
      <c r="H19" s="61">
        <v>1259</v>
      </c>
      <c r="I19" s="62">
        <v>1.0700953137410643</v>
      </c>
      <c r="J19" s="106">
        <v>88.25</v>
      </c>
      <c r="K19" s="100">
        <v>1034.5</v>
      </c>
      <c r="L19" s="61">
        <v>1023</v>
      </c>
      <c r="M19" s="62">
        <v>1.0112414467253177</v>
      </c>
      <c r="N19" s="106">
        <v>11.5</v>
      </c>
      <c r="O19" s="100">
        <v>505.5</v>
      </c>
      <c r="P19" s="61">
        <v>341</v>
      </c>
      <c r="Q19" s="62">
        <v>1.4824046920821115</v>
      </c>
      <c r="R19" s="106">
        <v>164.5</v>
      </c>
      <c r="S19" s="103">
        <f t="shared" si="1"/>
        <v>4265.5</v>
      </c>
      <c r="T19" s="82">
        <f t="shared" si="2"/>
        <v>4058.25</v>
      </c>
      <c r="U19" s="83">
        <f t="shared" si="3"/>
        <v>1.0510688104478532</v>
      </c>
      <c r="V19" s="82">
        <f t="shared" si="4"/>
        <v>207.25</v>
      </c>
    </row>
    <row r="20" spans="1:22">
      <c r="A20" t="str">
        <f t="shared" si="0"/>
        <v>101953</v>
      </c>
      <c r="B20" s="21" t="s">
        <v>26</v>
      </c>
      <c r="C20" s="61">
        <v>1329.75</v>
      </c>
      <c r="D20" s="61">
        <v>1403.5</v>
      </c>
      <c r="E20" s="62">
        <v>0.94745279657997861</v>
      </c>
      <c r="F20" s="106">
        <v>-73.75</v>
      </c>
      <c r="G20" s="100">
        <v>1262</v>
      </c>
      <c r="H20" s="61">
        <v>1108.75</v>
      </c>
      <c r="I20" s="62">
        <v>1.1382187147688838</v>
      </c>
      <c r="J20" s="106">
        <v>153.25</v>
      </c>
      <c r="K20" s="100">
        <v>1023</v>
      </c>
      <c r="L20" s="61">
        <v>1023</v>
      </c>
      <c r="M20" s="62">
        <v>1</v>
      </c>
      <c r="N20" s="106">
        <v>0</v>
      </c>
      <c r="O20" s="100">
        <v>704</v>
      </c>
      <c r="P20" s="61">
        <v>341</v>
      </c>
      <c r="Q20" s="62">
        <v>2.064516129032258</v>
      </c>
      <c r="R20" s="106">
        <v>363</v>
      </c>
      <c r="S20" s="103">
        <f t="shared" si="1"/>
        <v>4318.75</v>
      </c>
      <c r="T20" s="82">
        <f t="shared" si="2"/>
        <v>3876.25</v>
      </c>
      <c r="U20" s="83">
        <f t="shared" si="3"/>
        <v>1.1141567236375363</v>
      </c>
      <c r="V20" s="82">
        <f t="shared" si="4"/>
        <v>442.5</v>
      </c>
    </row>
    <row r="21" spans="1:22">
      <c r="A21" t="str">
        <f t="shared" si="0"/>
        <v>104008</v>
      </c>
      <c r="B21" s="21" t="s">
        <v>31</v>
      </c>
      <c r="C21" s="61">
        <v>2675.0833333333335</v>
      </c>
      <c r="D21" s="61">
        <v>2620.49999999999</v>
      </c>
      <c r="E21" s="62">
        <v>1.0208293582649661</v>
      </c>
      <c r="F21" s="106">
        <v>54.583333333343489</v>
      </c>
      <c r="G21" s="100">
        <v>1192.5</v>
      </c>
      <c r="H21" s="61">
        <v>1116.3333333333333</v>
      </c>
      <c r="I21" s="62">
        <v>1.0682293221857271</v>
      </c>
      <c r="J21" s="106">
        <v>76.166666666666742</v>
      </c>
      <c r="K21" s="100">
        <v>1970</v>
      </c>
      <c r="L21" s="61">
        <v>2046</v>
      </c>
      <c r="M21" s="62">
        <v>0.96285434995112418</v>
      </c>
      <c r="N21" s="106">
        <v>-76</v>
      </c>
      <c r="O21" s="100">
        <v>817.66666666666663</v>
      </c>
      <c r="P21" s="61">
        <v>682</v>
      </c>
      <c r="Q21" s="62">
        <v>1.1989247311827957</v>
      </c>
      <c r="R21" s="106">
        <v>135.66666666666663</v>
      </c>
      <c r="S21" s="103">
        <f t="shared" si="1"/>
        <v>6655.25</v>
      </c>
      <c r="T21" s="82">
        <f t="shared" si="2"/>
        <v>6464.833333333323</v>
      </c>
      <c r="U21" s="83">
        <f t="shared" si="3"/>
        <v>1.0294542267137607</v>
      </c>
      <c r="V21" s="82">
        <f t="shared" si="4"/>
        <v>190.41666666667697</v>
      </c>
    </row>
    <row r="22" spans="1:22">
      <c r="A22" t="str">
        <f t="shared" si="0"/>
        <v>104009</v>
      </c>
      <c r="B22" s="21" t="s">
        <v>32</v>
      </c>
      <c r="C22" s="61">
        <v>2446.3333333333335</v>
      </c>
      <c r="D22" s="61">
        <v>2624.8333333333298</v>
      </c>
      <c r="E22" s="63">
        <v>0.93199568226554186</v>
      </c>
      <c r="F22" s="106">
        <v>-178.49999999999636</v>
      </c>
      <c r="G22" s="100">
        <v>924.41666666666663</v>
      </c>
      <c r="H22" s="61">
        <v>740.91666666666595</v>
      </c>
      <c r="I22" s="62">
        <v>1.2476661792824215</v>
      </c>
      <c r="J22" s="106">
        <v>183.50000000000068</v>
      </c>
      <c r="K22" s="100">
        <v>1700.5</v>
      </c>
      <c r="L22" s="61">
        <v>1705</v>
      </c>
      <c r="M22" s="62">
        <v>0.99736070381231667</v>
      </c>
      <c r="N22" s="106">
        <v>-4.5</v>
      </c>
      <c r="O22" s="100">
        <v>1078</v>
      </c>
      <c r="P22" s="61">
        <v>682</v>
      </c>
      <c r="Q22" s="62">
        <v>1.5806451612903225</v>
      </c>
      <c r="R22" s="106">
        <v>396</v>
      </c>
      <c r="S22" s="103">
        <f t="shared" si="1"/>
        <v>6149.25</v>
      </c>
      <c r="T22" s="82">
        <f t="shared" si="2"/>
        <v>5752.7499999999964</v>
      </c>
      <c r="U22" s="83">
        <f t="shared" si="3"/>
        <v>1.068923558298206</v>
      </c>
      <c r="V22" s="82">
        <f t="shared" si="4"/>
        <v>396.50000000000364</v>
      </c>
    </row>
    <row r="23" spans="1:22" s="5" customFormat="1">
      <c r="A23"/>
      <c r="B23" s="64" t="s">
        <v>276</v>
      </c>
      <c r="C23" s="65">
        <v>17283.916666666668</v>
      </c>
      <c r="D23" s="65">
        <v>17820.41666666665</v>
      </c>
      <c r="E23" s="66">
        <v>0.96989408216231476</v>
      </c>
      <c r="F23" s="107">
        <v>-536.49999999998181</v>
      </c>
      <c r="G23" s="101">
        <v>6538.666666666667</v>
      </c>
      <c r="H23" s="65">
        <v>6282.2499999999991</v>
      </c>
      <c r="I23" s="67">
        <v>1.0408160558186426</v>
      </c>
      <c r="J23" s="107">
        <v>256.41666666666788</v>
      </c>
      <c r="K23" s="101">
        <v>14210.75</v>
      </c>
      <c r="L23" s="65">
        <v>14589.5</v>
      </c>
      <c r="M23" s="66">
        <v>0.97403954899071254</v>
      </c>
      <c r="N23" s="107">
        <v>-378.75</v>
      </c>
      <c r="O23" s="101">
        <v>4357.1666666666661</v>
      </c>
      <c r="P23" s="65">
        <v>3084.5</v>
      </c>
      <c r="Q23" s="66">
        <v>1.4126006375965849</v>
      </c>
      <c r="R23" s="107">
        <v>1272.6666666666661</v>
      </c>
      <c r="S23" s="104">
        <f t="shared" si="1"/>
        <v>42390.5</v>
      </c>
      <c r="T23" s="84">
        <f t="shared" si="2"/>
        <v>41776.66666666665</v>
      </c>
      <c r="U23" s="85">
        <f t="shared" si="3"/>
        <v>1.0146932099257964</v>
      </c>
      <c r="V23" s="84">
        <f t="shared" si="4"/>
        <v>613.83333333335031</v>
      </c>
    </row>
    <row r="24" spans="1:22">
      <c r="A24" t="str">
        <f t="shared" si="0"/>
        <v>103101</v>
      </c>
      <c r="B24" s="21" t="s">
        <v>232</v>
      </c>
      <c r="C24" s="61">
        <v>1327.5</v>
      </c>
      <c r="D24" s="61">
        <v>1650</v>
      </c>
      <c r="E24" s="62">
        <v>0.80454545454545456</v>
      </c>
      <c r="F24" s="106">
        <v>-322.5</v>
      </c>
      <c r="G24" s="100">
        <v>1019.5</v>
      </c>
      <c r="H24" s="61">
        <v>1276</v>
      </c>
      <c r="I24" s="62">
        <v>0.7989811912225705</v>
      </c>
      <c r="J24" s="106">
        <v>-256.5</v>
      </c>
      <c r="K24" s="100">
        <v>682</v>
      </c>
      <c r="L24" s="61">
        <v>682</v>
      </c>
      <c r="M24" s="62">
        <v>1</v>
      </c>
      <c r="N24" s="106">
        <v>0</v>
      </c>
      <c r="O24" s="100">
        <v>22</v>
      </c>
      <c r="P24" s="61">
        <v>0</v>
      </c>
      <c r="Q24" s="62">
        <v>1</v>
      </c>
      <c r="R24" s="106">
        <v>22</v>
      </c>
      <c r="S24" s="103">
        <f t="shared" si="1"/>
        <v>3051</v>
      </c>
      <c r="T24" s="82">
        <f t="shared" si="2"/>
        <v>3608</v>
      </c>
      <c r="U24" s="83">
        <f t="shared" si="3"/>
        <v>0.84562084257206205</v>
      </c>
      <c r="V24" s="82">
        <f t="shared" si="4"/>
        <v>-557</v>
      </c>
    </row>
    <row r="25" spans="1:22">
      <c r="A25" t="str">
        <f t="shared" si="0"/>
        <v>101107</v>
      </c>
      <c r="B25" s="21" t="s">
        <v>40</v>
      </c>
      <c r="C25" s="61">
        <v>6924.5</v>
      </c>
      <c r="D25" s="61">
        <v>6843.5</v>
      </c>
      <c r="E25" s="62">
        <v>1.0118360488054359</v>
      </c>
      <c r="F25" s="106">
        <v>81</v>
      </c>
      <c r="G25" s="100">
        <v>701.25</v>
      </c>
      <c r="H25" s="61">
        <v>753</v>
      </c>
      <c r="I25" s="62">
        <v>0.93127490039840632</v>
      </c>
      <c r="J25" s="106">
        <v>-51.75</v>
      </c>
      <c r="K25" s="100">
        <v>6347.5</v>
      </c>
      <c r="L25" s="61">
        <v>6272.5</v>
      </c>
      <c r="M25" s="62">
        <v>1.0119569549621363</v>
      </c>
      <c r="N25" s="106">
        <v>75</v>
      </c>
      <c r="O25" s="100">
        <v>715</v>
      </c>
      <c r="P25" s="61">
        <v>682</v>
      </c>
      <c r="Q25" s="62">
        <v>1.0483870967741935</v>
      </c>
      <c r="R25" s="106">
        <v>33</v>
      </c>
      <c r="S25" s="103">
        <f t="shared" si="1"/>
        <v>14688.25</v>
      </c>
      <c r="T25" s="82">
        <f t="shared" si="2"/>
        <v>14551</v>
      </c>
      <c r="U25" s="83">
        <f t="shared" si="3"/>
        <v>1.0094323414198336</v>
      </c>
      <c r="V25" s="82">
        <f t="shared" si="4"/>
        <v>137.25</v>
      </c>
    </row>
    <row r="26" spans="1:22">
      <c r="A26" t="str">
        <f t="shared" si="0"/>
        <v>101179</v>
      </c>
      <c r="B26" s="21" t="s">
        <v>44</v>
      </c>
      <c r="C26" s="61">
        <v>1064.5</v>
      </c>
      <c r="D26" s="61">
        <v>1066.75</v>
      </c>
      <c r="E26" s="62">
        <v>0.99789078978204826</v>
      </c>
      <c r="F26" s="106">
        <v>-2.25</v>
      </c>
      <c r="G26" s="100">
        <v>1201.75</v>
      </c>
      <c r="H26" s="61">
        <v>1211.5</v>
      </c>
      <c r="I26" s="62">
        <v>0.99195212546430045</v>
      </c>
      <c r="J26" s="106">
        <v>-9.75</v>
      </c>
      <c r="K26" s="100">
        <v>713</v>
      </c>
      <c r="L26" s="61">
        <v>713</v>
      </c>
      <c r="M26" s="62">
        <v>1</v>
      </c>
      <c r="N26" s="106">
        <v>0</v>
      </c>
      <c r="O26" s="100">
        <v>1159.5</v>
      </c>
      <c r="P26" s="61">
        <v>1069.5</v>
      </c>
      <c r="Q26" s="62">
        <v>1.0841514726507715</v>
      </c>
      <c r="R26" s="106">
        <v>90</v>
      </c>
      <c r="S26" s="103">
        <f t="shared" si="1"/>
        <v>4138.75</v>
      </c>
      <c r="T26" s="82">
        <f t="shared" si="2"/>
        <v>4060.75</v>
      </c>
      <c r="U26" s="83">
        <f t="shared" si="3"/>
        <v>1.0192082743335591</v>
      </c>
      <c r="V26" s="82">
        <f t="shared" si="4"/>
        <v>78</v>
      </c>
    </row>
    <row r="27" spans="1:22">
      <c r="A27" t="str">
        <f t="shared" si="0"/>
        <v>101192</v>
      </c>
      <c r="B27" s="21" t="s">
        <v>42</v>
      </c>
      <c r="C27" s="61">
        <v>1388.8333333333333</v>
      </c>
      <c r="D27" s="61">
        <v>1431.5833333333333</v>
      </c>
      <c r="E27" s="62">
        <v>0.97013795913615464</v>
      </c>
      <c r="F27" s="106">
        <v>-42.75</v>
      </c>
      <c r="G27" s="100">
        <v>1555.6666666666667</v>
      </c>
      <c r="H27" s="61">
        <v>1143.9166666666667</v>
      </c>
      <c r="I27" s="62">
        <v>1.359947548626794</v>
      </c>
      <c r="J27" s="106">
        <v>411.75</v>
      </c>
      <c r="K27" s="100">
        <v>1081</v>
      </c>
      <c r="L27" s="61">
        <v>1069.5</v>
      </c>
      <c r="M27" s="62">
        <v>1.010752688172043</v>
      </c>
      <c r="N27" s="106">
        <v>11.5</v>
      </c>
      <c r="O27" s="100">
        <v>1424.75</v>
      </c>
      <c r="P27" s="61">
        <v>713</v>
      </c>
      <c r="Q27" s="62">
        <v>1.9982468443197756</v>
      </c>
      <c r="R27" s="106">
        <v>711.75</v>
      </c>
      <c r="S27" s="103">
        <f t="shared" si="1"/>
        <v>5450.25</v>
      </c>
      <c r="T27" s="82">
        <f t="shared" si="2"/>
        <v>4358</v>
      </c>
      <c r="U27" s="83">
        <f t="shared" si="3"/>
        <v>1.2506310234052318</v>
      </c>
      <c r="V27" s="82">
        <f t="shared" si="4"/>
        <v>1092.25</v>
      </c>
    </row>
    <row r="28" spans="1:22">
      <c r="A28" t="str">
        <f t="shared" si="0"/>
        <v>101193</v>
      </c>
      <c r="B28" s="21" t="s">
        <v>43</v>
      </c>
      <c r="C28" s="61">
        <v>2029</v>
      </c>
      <c r="D28" s="61">
        <v>2048</v>
      </c>
      <c r="E28" s="62">
        <v>0.99072265625</v>
      </c>
      <c r="F28" s="106">
        <v>-19</v>
      </c>
      <c r="G28" s="100">
        <v>1008.5</v>
      </c>
      <c r="H28" s="61">
        <v>1073.75</v>
      </c>
      <c r="I28" s="62">
        <v>0.93923166472642605</v>
      </c>
      <c r="J28" s="106">
        <v>-65.25</v>
      </c>
      <c r="K28" s="100">
        <v>1437</v>
      </c>
      <c r="L28" s="61">
        <v>1426</v>
      </c>
      <c r="M28" s="62">
        <v>1.0077138849929874</v>
      </c>
      <c r="N28" s="106">
        <v>11</v>
      </c>
      <c r="O28" s="100">
        <v>697</v>
      </c>
      <c r="P28" s="61">
        <v>713</v>
      </c>
      <c r="Q28" s="62">
        <v>0.97755960729312763</v>
      </c>
      <c r="R28" s="106">
        <v>-16</v>
      </c>
      <c r="S28" s="103">
        <f t="shared" si="1"/>
        <v>5171.5</v>
      </c>
      <c r="T28" s="82">
        <f t="shared" si="2"/>
        <v>5260.75</v>
      </c>
      <c r="U28" s="83">
        <f t="shared" si="3"/>
        <v>0.98303473839281474</v>
      </c>
      <c r="V28" s="82">
        <f t="shared" si="4"/>
        <v>-89.25</v>
      </c>
    </row>
    <row r="29" spans="1:22">
      <c r="A29" t="str">
        <f t="shared" si="0"/>
        <v>101189</v>
      </c>
      <c r="B29" s="21" t="s">
        <v>39</v>
      </c>
      <c r="C29" s="61">
        <v>2179.5</v>
      </c>
      <c r="D29" s="61">
        <v>2300</v>
      </c>
      <c r="E29" s="62">
        <v>0.94760869565217387</v>
      </c>
      <c r="F29" s="106">
        <v>-120.5</v>
      </c>
      <c r="G29" s="100">
        <v>1505.5</v>
      </c>
      <c r="H29" s="61">
        <v>1258.25</v>
      </c>
      <c r="I29" s="62">
        <v>1.1965030796741507</v>
      </c>
      <c r="J29" s="106">
        <v>247.25</v>
      </c>
      <c r="K29" s="100">
        <v>1827.1666666666667</v>
      </c>
      <c r="L29" s="61">
        <v>1783</v>
      </c>
      <c r="M29" s="62">
        <v>1.0247709852308842</v>
      </c>
      <c r="N29" s="106">
        <v>44.166666666666742</v>
      </c>
      <c r="O29" s="100">
        <v>1700.5</v>
      </c>
      <c r="P29" s="61">
        <v>1426</v>
      </c>
      <c r="Q29" s="62">
        <v>1.1924964936886395</v>
      </c>
      <c r="R29" s="106">
        <v>274.5</v>
      </c>
      <c r="S29" s="103">
        <f t="shared" si="1"/>
        <v>7212.666666666667</v>
      </c>
      <c r="T29" s="82">
        <f t="shared" si="2"/>
        <v>6767.25</v>
      </c>
      <c r="U29" s="83">
        <f t="shared" si="3"/>
        <v>1.065819449062273</v>
      </c>
      <c r="V29" s="82">
        <f t="shared" si="4"/>
        <v>445.41666666666697</v>
      </c>
    </row>
    <row r="30" spans="1:22">
      <c r="A30" t="str">
        <f t="shared" si="0"/>
        <v>101190</v>
      </c>
      <c r="B30" s="21" t="s">
        <v>41</v>
      </c>
      <c r="C30" s="61">
        <v>2124</v>
      </c>
      <c r="D30" s="61">
        <v>2141</v>
      </c>
      <c r="E30" s="62">
        <v>0.99205978514712756</v>
      </c>
      <c r="F30" s="106">
        <v>-17</v>
      </c>
      <c r="G30" s="100">
        <v>1706.5</v>
      </c>
      <c r="H30" s="61">
        <v>1414.75</v>
      </c>
      <c r="I30" s="62">
        <v>1.2062201802438592</v>
      </c>
      <c r="J30" s="106">
        <v>291.75</v>
      </c>
      <c r="K30" s="100">
        <v>1768.25</v>
      </c>
      <c r="L30" s="61">
        <v>1780</v>
      </c>
      <c r="M30" s="62">
        <v>0.99339887640449442</v>
      </c>
      <c r="N30" s="106">
        <v>-11.75</v>
      </c>
      <c r="O30" s="100">
        <v>1782.5</v>
      </c>
      <c r="P30" s="61">
        <v>1414.5</v>
      </c>
      <c r="Q30" s="62">
        <v>1.2601626016260163</v>
      </c>
      <c r="R30" s="106">
        <v>368</v>
      </c>
      <c r="S30" s="103">
        <f t="shared" si="1"/>
        <v>7381.25</v>
      </c>
      <c r="T30" s="82">
        <f t="shared" si="2"/>
        <v>6750.25</v>
      </c>
      <c r="U30" s="83">
        <f t="shared" si="3"/>
        <v>1.0934780193326172</v>
      </c>
      <c r="V30" s="82">
        <f t="shared" si="4"/>
        <v>631</v>
      </c>
    </row>
    <row r="31" spans="1:22" s="5" customFormat="1">
      <c r="A31"/>
      <c r="B31" s="64" t="s">
        <v>277</v>
      </c>
      <c r="C31" s="65">
        <v>17037.833333333336</v>
      </c>
      <c r="D31" s="65">
        <v>17480.833333333336</v>
      </c>
      <c r="E31" s="66">
        <v>0.9746579587166897</v>
      </c>
      <c r="F31" s="107">
        <v>-443</v>
      </c>
      <c r="G31" s="101">
        <v>8698.6666666666679</v>
      </c>
      <c r="H31" s="65">
        <v>8131.166666666667</v>
      </c>
      <c r="I31" s="67">
        <v>1.0697931826101217</v>
      </c>
      <c r="J31" s="107">
        <v>567.50000000000091</v>
      </c>
      <c r="K31" s="101">
        <v>13855.916666666666</v>
      </c>
      <c r="L31" s="65">
        <v>13726</v>
      </c>
      <c r="M31" s="66">
        <v>1.0094650055855068</v>
      </c>
      <c r="N31" s="107">
        <v>129.91666666666606</v>
      </c>
      <c r="O31" s="101">
        <v>7501.25</v>
      </c>
      <c r="P31" s="65">
        <v>6018</v>
      </c>
      <c r="Q31" s="66">
        <v>1.2464689265536724</v>
      </c>
      <c r="R31" s="107">
        <v>1483.25</v>
      </c>
      <c r="S31" s="104">
        <f t="shared" si="1"/>
        <v>47093.666666666672</v>
      </c>
      <c r="T31" s="84">
        <f t="shared" si="2"/>
        <v>45356</v>
      </c>
      <c r="U31" s="85">
        <f t="shared" si="3"/>
        <v>1.0383117264896964</v>
      </c>
      <c r="V31" s="84">
        <f t="shared" si="4"/>
        <v>1737.6666666666715</v>
      </c>
    </row>
    <row r="32" spans="1:22">
      <c r="A32" t="str">
        <f t="shared" si="0"/>
        <v>102043</v>
      </c>
      <c r="B32" s="21" t="s">
        <v>235</v>
      </c>
      <c r="C32" s="61">
        <v>6109.5</v>
      </c>
      <c r="D32" s="61">
        <v>6074.5</v>
      </c>
      <c r="E32" s="63">
        <v>1.0057617910939172</v>
      </c>
      <c r="F32" s="106">
        <v>35</v>
      </c>
      <c r="G32" s="100">
        <v>276</v>
      </c>
      <c r="H32" s="61">
        <v>725.5</v>
      </c>
      <c r="I32" s="62">
        <v>0.38042729152308752</v>
      </c>
      <c r="J32" s="106">
        <v>-449.5</v>
      </c>
      <c r="K32" s="100">
        <v>5867</v>
      </c>
      <c r="L32" s="61">
        <v>6060.5</v>
      </c>
      <c r="M32" s="63">
        <v>0.968071941258972</v>
      </c>
      <c r="N32" s="106">
        <v>-193.5</v>
      </c>
      <c r="O32" s="100">
        <v>218.5</v>
      </c>
      <c r="P32" s="61">
        <v>713</v>
      </c>
      <c r="Q32" s="62">
        <v>0.30645161290322581</v>
      </c>
      <c r="R32" s="106">
        <v>-494.5</v>
      </c>
      <c r="S32" s="103">
        <f t="shared" si="1"/>
        <v>12471</v>
      </c>
      <c r="T32" s="82">
        <f t="shared" si="2"/>
        <v>13573.5</v>
      </c>
      <c r="U32" s="83">
        <f t="shared" si="3"/>
        <v>0.91877555530997901</v>
      </c>
      <c r="V32" s="82">
        <f t="shared" si="4"/>
        <v>-1102.5</v>
      </c>
    </row>
    <row r="33" spans="1:22">
      <c r="A33" t="str">
        <f t="shared" si="0"/>
        <v>102251</v>
      </c>
      <c r="B33" s="21" t="s">
        <v>236</v>
      </c>
      <c r="C33" s="61">
        <v>3645.1666666666665</v>
      </c>
      <c r="D33" s="61">
        <v>3577.5</v>
      </c>
      <c r="E33" s="63">
        <v>1.018914511996273</v>
      </c>
      <c r="F33" s="106">
        <v>67.666666666666515</v>
      </c>
      <c r="G33" s="100">
        <v>663.75</v>
      </c>
      <c r="H33" s="61">
        <v>345.5</v>
      </c>
      <c r="I33" s="62">
        <v>1.9211287988422576</v>
      </c>
      <c r="J33" s="106">
        <v>318.25</v>
      </c>
      <c r="K33" s="100">
        <v>3563.3333333333335</v>
      </c>
      <c r="L33" s="61">
        <v>3797.5</v>
      </c>
      <c r="M33" s="63">
        <v>0.93833662497256964</v>
      </c>
      <c r="N33" s="106">
        <v>-234.16666666666652</v>
      </c>
      <c r="O33" s="100">
        <v>645</v>
      </c>
      <c r="P33" s="61">
        <v>356.5</v>
      </c>
      <c r="Q33" s="62">
        <v>1.8092566619915849</v>
      </c>
      <c r="R33" s="106">
        <v>288.5</v>
      </c>
      <c r="S33" s="103">
        <f t="shared" si="1"/>
        <v>8517.25</v>
      </c>
      <c r="T33" s="82">
        <f t="shared" si="2"/>
        <v>8077</v>
      </c>
      <c r="U33" s="83">
        <f t="shared" si="3"/>
        <v>1.0545066237464404</v>
      </c>
      <c r="V33" s="82">
        <f t="shared" si="4"/>
        <v>440.25</v>
      </c>
    </row>
    <row r="34" spans="1:22">
      <c r="A34" t="str">
        <f t="shared" si="0"/>
        <v>102041</v>
      </c>
      <c r="B34" s="21" t="s">
        <v>237</v>
      </c>
      <c r="C34" s="61">
        <v>2439.25</v>
      </c>
      <c r="D34" s="61">
        <v>2338.5</v>
      </c>
      <c r="E34" s="63">
        <v>1.0430831729741288</v>
      </c>
      <c r="F34" s="106">
        <v>100.75</v>
      </c>
      <c r="G34" s="100">
        <v>403</v>
      </c>
      <c r="H34" s="61">
        <v>355</v>
      </c>
      <c r="I34" s="62">
        <v>1.1352112676056338</v>
      </c>
      <c r="J34" s="106">
        <v>48</v>
      </c>
      <c r="K34" s="100">
        <v>1783</v>
      </c>
      <c r="L34" s="61">
        <v>1667.5</v>
      </c>
      <c r="M34" s="63">
        <v>1.0692653673163419</v>
      </c>
      <c r="N34" s="106">
        <v>115.5</v>
      </c>
      <c r="O34" s="100">
        <v>447.5</v>
      </c>
      <c r="P34" s="61">
        <v>345</v>
      </c>
      <c r="Q34" s="62">
        <v>1.2971014492753623</v>
      </c>
      <c r="R34" s="106">
        <v>102.5</v>
      </c>
      <c r="S34" s="103">
        <f t="shared" si="1"/>
        <v>5072.75</v>
      </c>
      <c r="T34" s="82">
        <f t="shared" si="2"/>
        <v>4706</v>
      </c>
      <c r="U34" s="83">
        <f t="shared" si="3"/>
        <v>1.0779324266893329</v>
      </c>
      <c r="V34" s="82">
        <f t="shared" si="4"/>
        <v>366.75</v>
      </c>
    </row>
    <row r="35" spans="1:22">
      <c r="A35" t="str">
        <f t="shared" si="0"/>
        <v>102033</v>
      </c>
      <c r="B35" s="21" t="s">
        <v>238</v>
      </c>
      <c r="C35" s="61">
        <v>1852.25</v>
      </c>
      <c r="D35" s="61">
        <v>2160.25</v>
      </c>
      <c r="E35" s="63">
        <v>0.85742390926976042</v>
      </c>
      <c r="F35" s="106">
        <v>-308</v>
      </c>
      <c r="G35" s="100">
        <v>363.5</v>
      </c>
      <c r="H35" s="61">
        <v>351</v>
      </c>
      <c r="I35" s="62">
        <v>1.0356125356125356</v>
      </c>
      <c r="J35" s="106">
        <v>12.5</v>
      </c>
      <c r="K35" s="100">
        <v>1472</v>
      </c>
      <c r="L35" s="61">
        <v>1782.5</v>
      </c>
      <c r="M35" s="63">
        <v>0.82580645161290323</v>
      </c>
      <c r="N35" s="106">
        <v>-310.5</v>
      </c>
      <c r="O35" s="100">
        <v>286</v>
      </c>
      <c r="P35" s="61">
        <v>356.5</v>
      </c>
      <c r="Q35" s="62">
        <v>0.80224403927068721</v>
      </c>
      <c r="R35" s="106">
        <v>-70.5</v>
      </c>
      <c r="S35" s="103">
        <f t="shared" si="1"/>
        <v>3973.75</v>
      </c>
      <c r="T35" s="82">
        <f t="shared" si="2"/>
        <v>4650.25</v>
      </c>
      <c r="U35" s="83">
        <f t="shared" si="3"/>
        <v>0.8545239503252513</v>
      </c>
      <c r="V35" s="82">
        <f t="shared" si="4"/>
        <v>-676.5</v>
      </c>
    </row>
    <row r="36" spans="1:22">
      <c r="A36" t="str">
        <f t="shared" si="0"/>
        <v>102262</v>
      </c>
      <c r="B36" s="21" t="s">
        <v>239</v>
      </c>
      <c r="C36" s="61">
        <v>1817.5</v>
      </c>
      <c r="D36" s="61">
        <v>1777.5</v>
      </c>
      <c r="E36" s="62">
        <v>1.0225035161744023</v>
      </c>
      <c r="F36" s="106">
        <v>40</v>
      </c>
      <c r="G36" s="100">
        <v>264.75</v>
      </c>
      <c r="H36" s="61">
        <v>351</v>
      </c>
      <c r="I36" s="62">
        <v>0.75427350427350426</v>
      </c>
      <c r="J36" s="106">
        <v>-86.25</v>
      </c>
      <c r="K36" s="100">
        <v>1703</v>
      </c>
      <c r="L36" s="61">
        <v>1782.5</v>
      </c>
      <c r="M36" s="63">
        <v>0.95539971949509117</v>
      </c>
      <c r="N36" s="106">
        <v>-79.5</v>
      </c>
      <c r="O36" s="100">
        <v>299</v>
      </c>
      <c r="P36" s="61">
        <v>356.5</v>
      </c>
      <c r="Q36" s="62">
        <v>0.83870967741935487</v>
      </c>
      <c r="R36" s="106">
        <v>-57.5</v>
      </c>
      <c r="S36" s="103">
        <f t="shared" si="1"/>
        <v>4084.25</v>
      </c>
      <c r="T36" s="82">
        <f t="shared" si="2"/>
        <v>4267.5</v>
      </c>
      <c r="U36" s="83">
        <f t="shared" si="3"/>
        <v>0.95705916813122438</v>
      </c>
      <c r="V36" s="82">
        <f t="shared" si="4"/>
        <v>-183.25</v>
      </c>
    </row>
    <row r="37" spans="1:22">
      <c r="A37" t="str">
        <f t="shared" si="0"/>
        <v>102260</v>
      </c>
      <c r="B37" s="21" t="s">
        <v>240</v>
      </c>
      <c r="C37" s="61">
        <v>2375</v>
      </c>
      <c r="D37" s="61">
        <v>2493.75</v>
      </c>
      <c r="E37" s="62">
        <v>0.95238095238095233</v>
      </c>
      <c r="F37" s="106">
        <v>-118.75</v>
      </c>
      <c r="G37" s="100">
        <v>307.5</v>
      </c>
      <c r="H37" s="61">
        <v>362</v>
      </c>
      <c r="I37" s="62">
        <v>0.84944751381215466</v>
      </c>
      <c r="J37" s="106">
        <v>-54.5</v>
      </c>
      <c r="K37" s="100">
        <v>2024</v>
      </c>
      <c r="L37" s="61">
        <v>2139</v>
      </c>
      <c r="M37" s="62">
        <v>0.94623655913978499</v>
      </c>
      <c r="N37" s="106">
        <v>-115</v>
      </c>
      <c r="O37" s="100">
        <v>287.5</v>
      </c>
      <c r="P37" s="61">
        <v>356.5</v>
      </c>
      <c r="Q37" s="62">
        <v>0.80645161290322576</v>
      </c>
      <c r="R37" s="106">
        <v>-69</v>
      </c>
      <c r="S37" s="103">
        <f t="shared" si="1"/>
        <v>4994</v>
      </c>
      <c r="T37" s="82">
        <f t="shared" si="2"/>
        <v>5351.25</v>
      </c>
      <c r="U37" s="83">
        <f t="shared" si="3"/>
        <v>0.93323989722027567</v>
      </c>
      <c r="V37" s="82">
        <f t="shared" si="4"/>
        <v>-357.25</v>
      </c>
    </row>
    <row r="38" spans="1:22">
      <c r="A38" t="str">
        <f t="shared" si="0"/>
        <v>102034</v>
      </c>
      <c r="B38" s="21" t="s">
        <v>241</v>
      </c>
      <c r="C38" s="61">
        <v>1466.75</v>
      </c>
      <c r="D38" s="61">
        <v>1432</v>
      </c>
      <c r="E38" s="62">
        <v>1.0242667597765363</v>
      </c>
      <c r="F38" s="106">
        <v>34.75</v>
      </c>
      <c r="G38" s="100">
        <v>596</v>
      </c>
      <c r="H38" s="61">
        <v>354</v>
      </c>
      <c r="I38" s="62">
        <v>1.6836158192090396</v>
      </c>
      <c r="J38" s="106">
        <v>242</v>
      </c>
      <c r="K38" s="100">
        <v>1465.0166666666667</v>
      </c>
      <c r="L38" s="61">
        <v>1426</v>
      </c>
      <c r="M38" s="62">
        <v>1.0273609163160355</v>
      </c>
      <c r="N38" s="106">
        <v>39.016666666666652</v>
      </c>
      <c r="O38" s="100">
        <v>473</v>
      </c>
      <c r="P38" s="61">
        <v>356.5</v>
      </c>
      <c r="Q38" s="62">
        <v>1.3267882187938289</v>
      </c>
      <c r="R38" s="106">
        <v>116.5</v>
      </c>
      <c r="S38" s="103">
        <f t="shared" si="1"/>
        <v>4000.7666666666664</v>
      </c>
      <c r="T38" s="82">
        <f t="shared" si="2"/>
        <v>3568.5</v>
      </c>
      <c r="U38" s="83">
        <f t="shared" si="3"/>
        <v>1.1211339965438325</v>
      </c>
      <c r="V38" s="82">
        <f t="shared" si="4"/>
        <v>432.26666666666642</v>
      </c>
    </row>
    <row r="39" spans="1:22">
      <c r="A39" t="str">
        <f t="shared" si="0"/>
        <v>102240</v>
      </c>
      <c r="B39" s="21" t="s">
        <v>242</v>
      </c>
      <c r="C39" s="61">
        <v>1217</v>
      </c>
      <c r="D39" s="61">
        <v>1046.5</v>
      </c>
      <c r="E39" s="62">
        <v>1.1629240324892498</v>
      </c>
      <c r="F39" s="106">
        <v>170.5</v>
      </c>
      <c r="G39" s="100">
        <v>56.75</v>
      </c>
      <c r="H39" s="61">
        <v>1</v>
      </c>
      <c r="I39" s="62">
        <v>1</v>
      </c>
      <c r="J39" s="106">
        <v>55.75</v>
      </c>
      <c r="K39" s="100">
        <v>1199</v>
      </c>
      <c r="L39" s="61">
        <v>1046.5</v>
      </c>
      <c r="M39" s="62">
        <v>1.1457238413760154</v>
      </c>
      <c r="N39" s="106">
        <v>152.5</v>
      </c>
      <c r="O39" s="100">
        <v>79</v>
      </c>
      <c r="P39" s="61">
        <v>0</v>
      </c>
      <c r="Q39" s="62">
        <v>1</v>
      </c>
      <c r="R39" s="106">
        <v>79</v>
      </c>
      <c r="S39" s="103">
        <f t="shared" si="1"/>
        <v>2551.75</v>
      </c>
      <c r="T39" s="82">
        <f t="shared" si="2"/>
        <v>2094</v>
      </c>
      <c r="U39" s="83">
        <f t="shared" si="3"/>
        <v>1.2186007640878702</v>
      </c>
      <c r="V39" s="82">
        <f t="shared" si="4"/>
        <v>457.75</v>
      </c>
    </row>
    <row r="40" spans="1:22">
      <c r="A40" t="str">
        <f t="shared" si="0"/>
        <v>102266</v>
      </c>
      <c r="B40" s="21" t="s">
        <v>243</v>
      </c>
      <c r="C40" s="61">
        <v>2217.25</v>
      </c>
      <c r="D40" s="61">
        <v>2139</v>
      </c>
      <c r="E40" s="62">
        <v>1.0365825151940158</v>
      </c>
      <c r="F40" s="106">
        <v>78.25</v>
      </c>
      <c r="G40" s="100">
        <v>740.5</v>
      </c>
      <c r="H40" s="61">
        <v>709.5</v>
      </c>
      <c r="I40" s="62">
        <v>1.0436927413671599</v>
      </c>
      <c r="J40" s="106">
        <v>31</v>
      </c>
      <c r="K40" s="100">
        <v>2160.75</v>
      </c>
      <c r="L40" s="61">
        <v>2139</v>
      </c>
      <c r="M40" s="62">
        <v>1.0101683029453015</v>
      </c>
      <c r="N40" s="106">
        <v>21.75</v>
      </c>
      <c r="O40" s="100">
        <v>988</v>
      </c>
      <c r="P40" s="61">
        <v>713</v>
      </c>
      <c r="Q40" s="62">
        <v>1.3856942496493689</v>
      </c>
      <c r="R40" s="106">
        <v>275</v>
      </c>
      <c r="S40" s="103">
        <f t="shared" si="1"/>
        <v>6106.5</v>
      </c>
      <c r="T40" s="82">
        <f t="shared" si="2"/>
        <v>5700.5</v>
      </c>
      <c r="U40" s="83">
        <f t="shared" si="3"/>
        <v>1.0712218226471362</v>
      </c>
      <c r="V40" s="82">
        <f t="shared" si="4"/>
        <v>406</v>
      </c>
    </row>
    <row r="41" spans="1:22" s="5" customFormat="1">
      <c r="A41"/>
      <c r="B41" s="64" t="s">
        <v>278</v>
      </c>
      <c r="C41" s="65">
        <v>23139.666666666664</v>
      </c>
      <c r="D41" s="65">
        <v>23039.5</v>
      </c>
      <c r="E41" s="66">
        <v>1.0043476059231609</v>
      </c>
      <c r="F41" s="107">
        <v>100.16666666666424</v>
      </c>
      <c r="G41" s="101">
        <v>3671.75</v>
      </c>
      <c r="H41" s="65">
        <v>3554.5</v>
      </c>
      <c r="I41" s="67">
        <v>1.0329863553242369</v>
      </c>
      <c r="J41" s="107">
        <v>117.25</v>
      </c>
      <c r="K41" s="101">
        <v>21237.100000000002</v>
      </c>
      <c r="L41" s="65">
        <v>21841</v>
      </c>
      <c r="M41" s="66">
        <v>0.97235016711689037</v>
      </c>
      <c r="N41" s="107">
        <v>-603.89999999999782</v>
      </c>
      <c r="O41" s="101">
        <v>3723.5</v>
      </c>
      <c r="P41" s="65">
        <v>3553.5</v>
      </c>
      <c r="Q41" s="66">
        <v>1.0478401575911074</v>
      </c>
      <c r="R41" s="107">
        <v>170</v>
      </c>
      <c r="S41" s="104">
        <f t="shared" si="1"/>
        <v>51772.016666666663</v>
      </c>
      <c r="T41" s="84">
        <f t="shared" si="2"/>
        <v>51988.5</v>
      </c>
      <c r="U41" s="85">
        <f t="shared" si="3"/>
        <v>0.99583593807604875</v>
      </c>
      <c r="V41" s="84">
        <f t="shared" si="4"/>
        <v>-216.48333333333721</v>
      </c>
    </row>
    <row r="42" spans="1:22">
      <c r="A42" t="str">
        <f t="shared" si="0"/>
        <v>102177</v>
      </c>
      <c r="B42" s="21" t="s">
        <v>36</v>
      </c>
      <c r="C42" s="61">
        <v>663</v>
      </c>
      <c r="D42" s="61">
        <v>753</v>
      </c>
      <c r="E42" s="62">
        <v>0.88047808764940239</v>
      </c>
      <c r="F42" s="106">
        <v>-90</v>
      </c>
      <c r="G42" s="100">
        <v>0</v>
      </c>
      <c r="H42" s="61">
        <v>0</v>
      </c>
      <c r="I42" s="62" t="s">
        <v>234</v>
      </c>
      <c r="J42" s="106">
        <v>0</v>
      </c>
      <c r="K42" s="100">
        <v>684</v>
      </c>
      <c r="L42" s="61">
        <v>756</v>
      </c>
      <c r="M42" s="62">
        <v>0.90476190476190477</v>
      </c>
      <c r="N42" s="106">
        <v>-72</v>
      </c>
      <c r="O42" s="100">
        <v>0</v>
      </c>
      <c r="P42" s="61">
        <v>0</v>
      </c>
      <c r="Q42" s="62" t="s">
        <v>234</v>
      </c>
      <c r="R42" s="106">
        <v>0</v>
      </c>
      <c r="S42" s="103">
        <f t="shared" si="1"/>
        <v>1347</v>
      </c>
      <c r="T42" s="82">
        <f t="shared" si="2"/>
        <v>1509</v>
      </c>
      <c r="U42" s="83">
        <f t="shared" si="3"/>
        <v>0.89264413518886676</v>
      </c>
      <c r="V42" s="82">
        <f t="shared" si="4"/>
        <v>-162</v>
      </c>
    </row>
    <row r="43" spans="1:22" s="69" customFormat="1">
      <c r="A43" t="str">
        <f t="shared" si="0"/>
        <v>102074</v>
      </c>
      <c r="B43" s="21" t="s">
        <v>35</v>
      </c>
      <c r="C43" s="61">
        <v>2337.5</v>
      </c>
      <c r="D43" s="61">
        <v>2728.5</v>
      </c>
      <c r="E43" s="62">
        <v>0.85669781931464173</v>
      </c>
      <c r="F43" s="106">
        <v>-391</v>
      </c>
      <c r="G43" s="100">
        <v>665</v>
      </c>
      <c r="H43" s="61">
        <v>1228.5</v>
      </c>
      <c r="I43" s="62">
        <v>0.54131054131054135</v>
      </c>
      <c r="J43" s="106">
        <v>-563.5</v>
      </c>
      <c r="K43" s="100">
        <v>2154.5</v>
      </c>
      <c r="L43" s="61">
        <v>2602</v>
      </c>
      <c r="M43" s="62">
        <v>0.82801691006917755</v>
      </c>
      <c r="N43" s="106">
        <v>-447.5</v>
      </c>
      <c r="O43" s="100">
        <v>529</v>
      </c>
      <c r="P43" s="61">
        <v>744</v>
      </c>
      <c r="Q43" s="62">
        <v>0.71102150537634412</v>
      </c>
      <c r="R43" s="106">
        <v>-215</v>
      </c>
      <c r="S43" s="103">
        <f t="shared" si="1"/>
        <v>5686</v>
      </c>
      <c r="T43" s="82">
        <f t="shared" si="2"/>
        <v>7303</v>
      </c>
      <c r="U43" s="83">
        <f t="shared" si="3"/>
        <v>0.77858414350267013</v>
      </c>
      <c r="V43" s="82">
        <f t="shared" si="4"/>
        <v>-1617</v>
      </c>
    </row>
    <row r="44" spans="1:22">
      <c r="A44" t="str">
        <f t="shared" si="0"/>
        <v>102077</v>
      </c>
      <c r="B44" s="21" t="s">
        <v>38</v>
      </c>
      <c r="C44" s="61">
        <v>5541.25</v>
      </c>
      <c r="D44" s="61">
        <v>5866</v>
      </c>
      <c r="E44" s="63">
        <v>0.94463859529491989</v>
      </c>
      <c r="F44" s="106">
        <v>-324.75</v>
      </c>
      <c r="G44" s="100">
        <v>602.5</v>
      </c>
      <c r="H44" s="61">
        <v>940.5</v>
      </c>
      <c r="I44" s="62">
        <v>0.6406166932482722</v>
      </c>
      <c r="J44" s="106">
        <v>-338</v>
      </c>
      <c r="K44" s="100">
        <v>5669</v>
      </c>
      <c r="L44" s="61">
        <v>5830</v>
      </c>
      <c r="M44" s="62">
        <v>0.97238421955403087</v>
      </c>
      <c r="N44" s="106">
        <v>-161</v>
      </c>
      <c r="O44" s="100">
        <v>471.5</v>
      </c>
      <c r="P44" s="61">
        <v>931.5</v>
      </c>
      <c r="Q44" s="62">
        <v>0.50617283950617287</v>
      </c>
      <c r="R44" s="106">
        <v>-460</v>
      </c>
      <c r="S44" s="103">
        <f t="shared" si="1"/>
        <v>12284.25</v>
      </c>
      <c r="T44" s="82">
        <f t="shared" si="2"/>
        <v>13568</v>
      </c>
      <c r="U44" s="83">
        <f t="shared" si="3"/>
        <v>0.90538399174528306</v>
      </c>
      <c r="V44" s="82">
        <f t="shared" si="4"/>
        <v>-1283.75</v>
      </c>
    </row>
    <row r="45" spans="1:22">
      <c r="A45" t="str">
        <f t="shared" si="0"/>
        <v>102075</v>
      </c>
      <c r="B45" s="21" t="s">
        <v>33</v>
      </c>
      <c r="C45" s="61">
        <v>1169.5</v>
      </c>
      <c r="D45" s="61">
        <v>1069.5</v>
      </c>
      <c r="E45" s="62">
        <v>1.0935016362786349</v>
      </c>
      <c r="F45" s="106">
        <v>100</v>
      </c>
      <c r="G45" s="100">
        <v>449.5</v>
      </c>
      <c r="H45" s="61">
        <v>709.5</v>
      </c>
      <c r="I45" s="62">
        <v>0.63354474982381959</v>
      </c>
      <c r="J45" s="106">
        <v>-260</v>
      </c>
      <c r="K45" s="100">
        <v>717</v>
      </c>
      <c r="L45" s="61">
        <v>728.5</v>
      </c>
      <c r="M45" s="62">
        <v>0.98421413864104323</v>
      </c>
      <c r="N45" s="106">
        <v>-11.5</v>
      </c>
      <c r="O45" s="100">
        <v>396</v>
      </c>
      <c r="P45" s="61">
        <v>648</v>
      </c>
      <c r="Q45" s="62">
        <v>0.61111111111111116</v>
      </c>
      <c r="R45" s="106">
        <v>-252</v>
      </c>
      <c r="S45" s="103">
        <f t="shared" si="1"/>
        <v>2732</v>
      </c>
      <c r="T45" s="82">
        <f t="shared" si="2"/>
        <v>3155.5</v>
      </c>
      <c r="U45" s="83">
        <f t="shared" si="3"/>
        <v>0.86578989066708922</v>
      </c>
      <c r="V45" s="82">
        <f t="shared" si="4"/>
        <v>-423.5</v>
      </c>
    </row>
    <row r="46" spans="1:22">
      <c r="A46" t="str">
        <f t="shared" si="0"/>
        <v>102068</v>
      </c>
      <c r="B46" s="21" t="s">
        <v>34</v>
      </c>
      <c r="C46" s="61">
        <v>3466.5333333333333</v>
      </c>
      <c r="D46" s="61">
        <v>3776.3333333333367</v>
      </c>
      <c r="E46" s="62">
        <v>0.91796275046341169</v>
      </c>
      <c r="F46" s="106">
        <v>-309.80000000000337</v>
      </c>
      <c r="G46" s="100">
        <v>688</v>
      </c>
      <c r="H46" s="61">
        <v>762.5</v>
      </c>
      <c r="I46" s="62">
        <v>0.90229508196721309</v>
      </c>
      <c r="J46" s="106">
        <v>-74.5</v>
      </c>
      <c r="K46" s="100">
        <v>3205.5</v>
      </c>
      <c r="L46" s="61">
        <v>3360</v>
      </c>
      <c r="M46" s="62">
        <v>0.95401785714285714</v>
      </c>
      <c r="N46" s="106">
        <v>-154.5</v>
      </c>
      <c r="O46" s="100">
        <v>623.5</v>
      </c>
      <c r="P46" s="61">
        <v>744</v>
      </c>
      <c r="Q46" s="62">
        <v>0.83803763440860213</v>
      </c>
      <c r="R46" s="106">
        <v>-120.5</v>
      </c>
      <c r="S46" s="103">
        <f t="shared" si="1"/>
        <v>7983.5333333333328</v>
      </c>
      <c r="T46" s="82">
        <f t="shared" si="2"/>
        <v>8642.8333333333358</v>
      </c>
      <c r="U46" s="83">
        <f t="shared" si="3"/>
        <v>0.92371714522629511</v>
      </c>
      <c r="V46" s="82">
        <f t="shared" si="4"/>
        <v>-659.30000000000291</v>
      </c>
    </row>
    <row r="47" spans="1:22" s="5" customFormat="1">
      <c r="A47" t="str">
        <f t="shared" si="0"/>
        <v>102078</v>
      </c>
      <c r="B47" s="21" t="s">
        <v>37</v>
      </c>
      <c r="C47" s="61">
        <v>1198.25</v>
      </c>
      <c r="D47" s="61">
        <v>1296.75</v>
      </c>
      <c r="E47" s="62">
        <v>0.92404087140929247</v>
      </c>
      <c r="F47" s="106">
        <v>-98.5</v>
      </c>
      <c r="G47" s="100">
        <v>863.41666666666663</v>
      </c>
      <c r="H47" s="61">
        <v>960.25</v>
      </c>
      <c r="I47" s="62">
        <v>0.89915820532847346</v>
      </c>
      <c r="J47" s="106">
        <v>-96.833333333333371</v>
      </c>
      <c r="K47" s="100">
        <v>771.25</v>
      </c>
      <c r="L47" s="61">
        <v>836</v>
      </c>
      <c r="M47" s="62">
        <v>0.92254784688995217</v>
      </c>
      <c r="N47" s="106">
        <v>-64.75</v>
      </c>
      <c r="O47" s="100">
        <v>550</v>
      </c>
      <c r="P47" s="61">
        <v>594</v>
      </c>
      <c r="Q47" s="62">
        <v>0.92592592592592593</v>
      </c>
      <c r="R47" s="106">
        <v>-44</v>
      </c>
      <c r="S47" s="103">
        <f t="shared" si="1"/>
        <v>3382.9166666666665</v>
      </c>
      <c r="T47" s="82">
        <f t="shared" si="2"/>
        <v>3687</v>
      </c>
      <c r="U47" s="83">
        <f t="shared" si="3"/>
        <v>0.91752554018623989</v>
      </c>
      <c r="V47" s="82">
        <f t="shared" si="4"/>
        <v>-304.08333333333348</v>
      </c>
    </row>
    <row r="48" spans="1:22" s="5" customFormat="1">
      <c r="A48"/>
      <c r="B48" s="64" t="s">
        <v>279</v>
      </c>
      <c r="C48" s="65">
        <v>14376.033333333333</v>
      </c>
      <c r="D48" s="65">
        <v>15490.083333333336</v>
      </c>
      <c r="E48" s="66">
        <v>0.92807979298583487</v>
      </c>
      <c r="F48" s="107">
        <v>-1114.0500000000029</v>
      </c>
      <c r="G48" s="101">
        <v>3268.4166666666665</v>
      </c>
      <c r="H48" s="65">
        <v>4601.25</v>
      </c>
      <c r="I48" s="66">
        <v>0.71033233722720268</v>
      </c>
      <c r="J48" s="107">
        <v>-1332.8333333333335</v>
      </c>
      <c r="K48" s="101">
        <v>13201.25</v>
      </c>
      <c r="L48" s="65">
        <v>14112.5</v>
      </c>
      <c r="M48" s="66">
        <v>0.93542958370239149</v>
      </c>
      <c r="N48" s="107">
        <v>-911.25</v>
      </c>
      <c r="O48" s="101">
        <v>2570</v>
      </c>
      <c r="P48" s="65">
        <v>3661.5</v>
      </c>
      <c r="Q48" s="68">
        <v>0.70189812918202921</v>
      </c>
      <c r="R48" s="107">
        <v>-1091.5</v>
      </c>
      <c r="S48" s="104">
        <f t="shared" si="1"/>
        <v>33415.699999999997</v>
      </c>
      <c r="T48" s="84">
        <f t="shared" si="2"/>
        <v>37865.333333333336</v>
      </c>
      <c r="U48" s="85">
        <f t="shared" si="3"/>
        <v>0.88248793971618711</v>
      </c>
      <c r="V48" s="84">
        <f t="shared" si="4"/>
        <v>-4449.6333333333387</v>
      </c>
    </row>
    <row r="49" spans="2:22" ht="15" customHeight="1">
      <c r="B49" s="74" t="s">
        <v>280</v>
      </c>
      <c r="C49" s="75">
        <v>91841.116666666669</v>
      </c>
      <c r="D49" s="75">
        <v>93552.86666666664</v>
      </c>
      <c r="E49" s="76">
        <v>0.98170285891827325</v>
      </c>
      <c r="F49" s="108">
        <v>-1711.7499999999709</v>
      </c>
      <c r="G49" s="102">
        <v>40622</v>
      </c>
      <c r="H49" s="75">
        <v>39337.833333333336</v>
      </c>
      <c r="I49" s="76">
        <v>1.0326445703245815</v>
      </c>
      <c r="J49" s="108">
        <v>1284.1666666666642</v>
      </c>
      <c r="K49" s="102">
        <v>77432.716666666674</v>
      </c>
      <c r="L49" s="75">
        <v>78588.25</v>
      </c>
      <c r="M49" s="76">
        <v>0.98529636003685883</v>
      </c>
      <c r="N49" s="108">
        <v>-1155.5333333333256</v>
      </c>
      <c r="O49" s="102">
        <v>33496.916666666664</v>
      </c>
      <c r="P49" s="75">
        <v>27988.5</v>
      </c>
      <c r="Q49" s="77">
        <v>1.196809999344969</v>
      </c>
      <c r="R49" s="108">
        <v>5508.4166666666642</v>
      </c>
      <c r="S49" s="105"/>
      <c r="T49" s="86"/>
      <c r="U49" s="87" t="e">
        <f t="shared" ref="U49" si="5">S49/T49</f>
        <v>#DIV/0!</v>
      </c>
      <c r="V49" s="86">
        <f t="shared" ref="V49" si="6">S49-T49</f>
        <v>0</v>
      </c>
    </row>
    <row r="52" spans="2:22">
      <c r="C52" s="71">
        <f>C48+C41+C31+C23+C15</f>
        <v>91841.116666666669</v>
      </c>
      <c r="D52" s="71">
        <f>D48+D41+D31+D23+D15</f>
        <v>93552.86666666664</v>
      </c>
      <c r="E52" s="72"/>
      <c r="F52" s="71"/>
      <c r="G52" s="71">
        <f>G48+G41+G31+G23+G15</f>
        <v>40622</v>
      </c>
      <c r="H52" s="71">
        <f>H48+H41+H31+H23+H15</f>
        <v>39337.833333333336</v>
      </c>
      <c r="I52" s="72"/>
      <c r="J52" s="73"/>
      <c r="K52" s="71">
        <f>K48+K41+K31+K23+K15</f>
        <v>77432.716666666674</v>
      </c>
      <c r="L52" s="71">
        <f>L48+L41+L31+L23+L15</f>
        <v>78588.25</v>
      </c>
      <c r="M52" s="73"/>
      <c r="N52" s="71"/>
      <c r="O52" s="71">
        <f>O48+O41+O31+O23+O15</f>
        <v>33496.916666666664</v>
      </c>
      <c r="P52" s="71">
        <f>P48+P41+P31+P23+P15</f>
        <v>27988.5</v>
      </c>
      <c r="Q52" s="73"/>
      <c r="R52" s="71"/>
    </row>
    <row r="53" spans="2:22">
      <c r="C53" s="71" t="b">
        <f>C52=C49</f>
        <v>1</v>
      </c>
      <c r="D53" s="71" t="b">
        <f>D52=D49</f>
        <v>1</v>
      </c>
      <c r="E53" s="72"/>
      <c r="F53" s="71"/>
      <c r="G53" s="71" t="b">
        <f>G52=G49</f>
        <v>1</v>
      </c>
      <c r="H53" s="71" t="b">
        <f>H52=H49</f>
        <v>1</v>
      </c>
      <c r="I53" s="72"/>
      <c r="J53" s="73"/>
      <c r="K53" s="71" t="b">
        <f>K52=K49</f>
        <v>1</v>
      </c>
      <c r="L53" s="71" t="b">
        <f>L52=L49</f>
        <v>1</v>
      </c>
      <c r="M53" s="73"/>
      <c r="N53" s="71"/>
      <c r="O53" s="71" t="b">
        <f>O52=O49</f>
        <v>1</v>
      </c>
      <c r="P53" s="71" t="b">
        <f>P52=P49</f>
        <v>1</v>
      </c>
      <c r="Q53" s="73"/>
      <c r="R53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pane ySplit="1" topLeftCell="A2" activePane="bottomLeft" state="frozenSplit"/>
      <selection pane="bottomLeft" activeCell="D1" sqref="D1"/>
    </sheetView>
  </sheetViews>
  <sheetFormatPr defaultColWidth="9.140625" defaultRowHeight="15"/>
  <cols>
    <col min="1" max="1" width="8.42578125" style="12" customWidth="1"/>
    <col min="2" max="2" width="13.7109375" style="12" customWidth="1"/>
    <col min="3" max="3" width="20" style="12" customWidth="1"/>
    <col min="4" max="4" width="19.140625" style="12" customWidth="1"/>
    <col min="5" max="5" width="18.85546875" style="12" customWidth="1"/>
    <col min="6" max="6" width="8.85546875"/>
    <col min="7" max="7" width="20" style="12" bestFit="1" customWidth="1"/>
    <col min="8" max="8" width="8.85546875"/>
    <col min="9" max="9" width="20" style="12" bestFit="1" customWidth="1"/>
    <col min="10" max="10" width="9.140625" style="12"/>
    <col min="11" max="11" width="11.140625" style="12" customWidth="1"/>
    <col min="12" max="12" width="58.85546875" style="12" customWidth="1"/>
    <col min="13" max="16384" width="9.140625" style="12"/>
  </cols>
  <sheetData>
    <row r="1" spans="1:8" s="13" customFormat="1">
      <c r="A1" s="13" t="s">
        <v>133</v>
      </c>
      <c r="B1" s="13" t="s">
        <v>134</v>
      </c>
      <c r="C1" s="13" t="s">
        <v>135</v>
      </c>
      <c r="D1" s="13" t="s">
        <v>136</v>
      </c>
      <c r="E1" s="13" t="s">
        <v>137</v>
      </c>
    </row>
    <row r="2" spans="1:8">
      <c r="A2" s="12" t="s">
        <v>138</v>
      </c>
      <c r="B2" s="12">
        <v>201905</v>
      </c>
      <c r="C2" s="109" t="s">
        <v>107</v>
      </c>
      <c r="D2" s="12">
        <v>919</v>
      </c>
      <c r="E2" s="12">
        <v>930</v>
      </c>
      <c r="F2" s="12"/>
      <c r="H2" s="12"/>
    </row>
    <row r="3" spans="1:8">
      <c r="A3" s="12" t="s">
        <v>138</v>
      </c>
      <c r="B3" s="12">
        <v>201905</v>
      </c>
      <c r="C3" s="109" t="s">
        <v>108</v>
      </c>
      <c r="D3" s="12">
        <v>927</v>
      </c>
      <c r="E3" s="12">
        <v>930</v>
      </c>
      <c r="F3" s="12"/>
      <c r="H3" s="12"/>
    </row>
    <row r="4" spans="1:8">
      <c r="A4" s="12" t="s">
        <v>138</v>
      </c>
      <c r="B4" s="12">
        <v>201905</v>
      </c>
      <c r="C4" s="109" t="s">
        <v>271</v>
      </c>
      <c r="D4" s="12">
        <v>1</v>
      </c>
      <c r="E4" s="12">
        <v>0</v>
      </c>
      <c r="F4" s="12"/>
      <c r="H4" s="12"/>
    </row>
    <row r="5" spans="1:8">
      <c r="A5" s="12" t="s">
        <v>138</v>
      </c>
      <c r="B5" s="12">
        <v>201905</v>
      </c>
      <c r="C5" s="109" t="s">
        <v>125</v>
      </c>
      <c r="D5" s="12">
        <v>938</v>
      </c>
      <c r="E5" s="12">
        <v>1178</v>
      </c>
      <c r="F5" s="12"/>
      <c r="H5" s="12"/>
    </row>
    <row r="6" spans="1:8">
      <c r="A6" s="12" t="s">
        <v>138</v>
      </c>
      <c r="B6" s="12">
        <v>201905</v>
      </c>
      <c r="C6" s="109" t="s">
        <v>127</v>
      </c>
      <c r="D6" s="12">
        <v>291</v>
      </c>
      <c r="E6" s="12">
        <v>496</v>
      </c>
      <c r="F6" s="12"/>
      <c r="H6" s="12"/>
    </row>
    <row r="7" spans="1:8">
      <c r="A7" s="12" t="s">
        <v>138</v>
      </c>
      <c r="B7" s="12">
        <v>201905</v>
      </c>
      <c r="C7" s="109" t="s">
        <v>139</v>
      </c>
      <c r="D7" s="12">
        <v>58</v>
      </c>
      <c r="E7" s="12">
        <v>0</v>
      </c>
      <c r="F7" s="12"/>
      <c r="H7" s="12"/>
    </row>
    <row r="8" spans="1:8">
      <c r="A8" s="12" t="s">
        <v>138</v>
      </c>
      <c r="B8" s="12">
        <v>201905</v>
      </c>
      <c r="C8" s="109" t="s">
        <v>129</v>
      </c>
      <c r="D8" s="12">
        <v>336</v>
      </c>
      <c r="E8" s="12">
        <v>682</v>
      </c>
      <c r="F8" s="12"/>
      <c r="H8" s="12"/>
    </row>
    <row r="9" spans="1:8">
      <c r="A9" s="12" t="s">
        <v>138</v>
      </c>
      <c r="B9" s="12">
        <v>201905</v>
      </c>
      <c r="C9" s="109" t="s">
        <v>140</v>
      </c>
      <c r="D9" s="12">
        <v>159</v>
      </c>
      <c r="E9" s="12">
        <v>0</v>
      </c>
      <c r="F9" s="12"/>
      <c r="H9" s="12"/>
    </row>
    <row r="10" spans="1:8">
      <c r="A10" s="12" t="s">
        <v>138</v>
      </c>
      <c r="B10" s="12">
        <v>201905</v>
      </c>
      <c r="C10" s="109" t="s">
        <v>98</v>
      </c>
      <c r="D10" s="12">
        <v>881</v>
      </c>
      <c r="E10" s="12">
        <v>930</v>
      </c>
      <c r="F10" s="12"/>
      <c r="H10" s="12"/>
    </row>
    <row r="11" spans="1:8">
      <c r="A11" s="12" t="s">
        <v>138</v>
      </c>
      <c r="B11" s="12">
        <v>201905</v>
      </c>
      <c r="C11" s="109" t="s">
        <v>257</v>
      </c>
      <c r="D11" s="12">
        <v>4</v>
      </c>
      <c r="E11" s="12">
        <v>0</v>
      </c>
      <c r="F11" s="12"/>
      <c r="H11" s="12"/>
    </row>
    <row r="12" spans="1:8">
      <c r="A12" s="12" t="s">
        <v>138</v>
      </c>
      <c r="B12" s="12">
        <v>201905</v>
      </c>
      <c r="C12" s="109" t="s">
        <v>141</v>
      </c>
      <c r="D12" s="12">
        <v>96</v>
      </c>
      <c r="E12" s="12">
        <v>0</v>
      </c>
      <c r="F12" s="12"/>
      <c r="H12" s="12"/>
    </row>
    <row r="13" spans="1:8">
      <c r="A13" s="12" t="s">
        <v>138</v>
      </c>
      <c r="B13" s="12">
        <v>201905</v>
      </c>
      <c r="C13" s="109" t="s">
        <v>263</v>
      </c>
      <c r="D13" s="12">
        <v>221</v>
      </c>
      <c r="E13" s="12">
        <v>310</v>
      </c>
      <c r="F13" s="12"/>
      <c r="H13" s="12"/>
    </row>
    <row r="14" spans="1:8">
      <c r="A14" s="12" t="s">
        <v>138</v>
      </c>
      <c r="B14" s="12">
        <v>201905</v>
      </c>
      <c r="C14" s="109" t="s">
        <v>100</v>
      </c>
      <c r="D14" s="12">
        <v>506</v>
      </c>
      <c r="E14" s="12">
        <v>527</v>
      </c>
      <c r="F14" s="12"/>
      <c r="H14" s="12"/>
    </row>
    <row r="15" spans="1:8">
      <c r="A15" s="12" t="s">
        <v>138</v>
      </c>
      <c r="B15" s="12">
        <v>201905</v>
      </c>
      <c r="C15" s="109" t="s">
        <v>102</v>
      </c>
      <c r="D15" s="12">
        <v>612</v>
      </c>
      <c r="E15" s="12">
        <v>620</v>
      </c>
      <c r="F15" s="12"/>
      <c r="H15" s="12"/>
    </row>
    <row r="16" spans="1:8">
      <c r="A16" s="12" t="s">
        <v>138</v>
      </c>
      <c r="B16" s="12">
        <v>201905</v>
      </c>
      <c r="C16" s="109" t="s">
        <v>103</v>
      </c>
      <c r="D16" s="12">
        <v>402</v>
      </c>
      <c r="E16" s="12">
        <v>434</v>
      </c>
      <c r="F16" s="12"/>
      <c r="H16" s="12"/>
    </row>
    <row r="17" spans="1:8">
      <c r="A17" s="12" t="s">
        <v>138</v>
      </c>
      <c r="B17" s="12">
        <v>201905</v>
      </c>
      <c r="C17" s="109" t="s">
        <v>105</v>
      </c>
      <c r="D17" s="12">
        <v>558</v>
      </c>
      <c r="E17" s="12">
        <v>558</v>
      </c>
      <c r="F17" s="12"/>
      <c r="H17" s="12"/>
    </row>
    <row r="18" spans="1:8">
      <c r="A18" s="12" t="s">
        <v>138</v>
      </c>
      <c r="B18" s="12">
        <v>201905</v>
      </c>
      <c r="C18" s="109" t="s">
        <v>142</v>
      </c>
      <c r="D18" s="12">
        <v>6</v>
      </c>
      <c r="E18" s="12">
        <v>0</v>
      </c>
      <c r="F18" s="12"/>
      <c r="H18" s="12"/>
    </row>
    <row r="19" spans="1:8">
      <c r="A19" s="12" t="s">
        <v>138</v>
      </c>
      <c r="B19" s="12">
        <v>201905</v>
      </c>
      <c r="C19" s="109" t="s">
        <v>121</v>
      </c>
      <c r="D19" s="12">
        <v>924</v>
      </c>
      <c r="E19" s="12">
        <v>992</v>
      </c>
      <c r="F19" s="12"/>
      <c r="H19" s="12"/>
    </row>
    <row r="20" spans="1:8">
      <c r="A20" s="12" t="s">
        <v>138</v>
      </c>
      <c r="B20" s="12">
        <v>201905</v>
      </c>
      <c r="C20" s="109" t="s">
        <v>143</v>
      </c>
      <c r="D20" s="12">
        <v>23</v>
      </c>
      <c r="E20" s="12">
        <v>0</v>
      </c>
      <c r="F20" s="12"/>
      <c r="H20" s="12"/>
    </row>
    <row r="21" spans="1:8">
      <c r="A21" s="12" t="s">
        <v>138</v>
      </c>
      <c r="B21" s="12">
        <v>201905</v>
      </c>
      <c r="C21" s="109" t="s">
        <v>266</v>
      </c>
      <c r="D21" s="12">
        <v>1</v>
      </c>
      <c r="E21" s="12">
        <v>0</v>
      </c>
      <c r="F21" s="12"/>
      <c r="H21" s="12"/>
    </row>
    <row r="22" spans="1:8">
      <c r="A22" s="12" t="s">
        <v>138</v>
      </c>
      <c r="B22" s="12">
        <v>201905</v>
      </c>
      <c r="C22" s="109" t="s">
        <v>110</v>
      </c>
      <c r="D22" s="12">
        <v>721</v>
      </c>
      <c r="E22" s="12">
        <v>744</v>
      </c>
      <c r="F22" s="12"/>
      <c r="H22" s="12"/>
    </row>
    <row r="23" spans="1:8">
      <c r="A23" s="12" t="s">
        <v>138</v>
      </c>
      <c r="B23" s="12">
        <v>201905</v>
      </c>
      <c r="C23" s="109" t="s">
        <v>112</v>
      </c>
      <c r="D23" s="12">
        <v>707</v>
      </c>
      <c r="E23" s="12">
        <v>713</v>
      </c>
      <c r="F23" s="12"/>
      <c r="H23" s="12"/>
    </row>
    <row r="24" spans="1:8">
      <c r="A24" s="12" t="s">
        <v>138</v>
      </c>
      <c r="B24" s="12">
        <v>201905</v>
      </c>
      <c r="C24" s="109" t="s">
        <v>96</v>
      </c>
      <c r="D24" s="12">
        <v>761</v>
      </c>
      <c r="E24" s="12">
        <v>744</v>
      </c>
      <c r="F24" s="12"/>
      <c r="H24" s="12"/>
    </row>
    <row r="25" spans="1:8">
      <c r="A25" s="12" t="s">
        <v>138</v>
      </c>
      <c r="B25" s="12">
        <v>201905</v>
      </c>
      <c r="C25" s="109" t="s">
        <v>267</v>
      </c>
      <c r="D25" s="12">
        <v>22</v>
      </c>
      <c r="E25" s="12">
        <v>0</v>
      </c>
      <c r="F25" s="12"/>
      <c r="H25" s="12"/>
    </row>
    <row r="26" spans="1:8">
      <c r="A26" s="12" t="s">
        <v>138</v>
      </c>
      <c r="B26" s="12">
        <v>201905</v>
      </c>
      <c r="C26" s="109" t="s">
        <v>268</v>
      </c>
      <c r="D26" s="12">
        <v>1</v>
      </c>
      <c r="E26" s="12">
        <v>0</v>
      </c>
      <c r="F26" s="12"/>
      <c r="H26" s="12"/>
    </row>
    <row r="27" spans="1:8">
      <c r="A27" s="12" t="s">
        <v>138</v>
      </c>
      <c r="B27" s="12">
        <v>201905</v>
      </c>
      <c r="C27" s="109" t="s">
        <v>114</v>
      </c>
      <c r="D27" s="12">
        <v>924</v>
      </c>
      <c r="E27" s="12">
        <v>992</v>
      </c>
      <c r="F27" s="12"/>
      <c r="H27" s="12"/>
    </row>
    <row r="28" spans="1:8">
      <c r="A28" s="12" t="s">
        <v>138</v>
      </c>
      <c r="B28" s="12">
        <v>201905</v>
      </c>
      <c r="C28" s="109" t="s">
        <v>115</v>
      </c>
      <c r="D28" s="12">
        <v>742</v>
      </c>
      <c r="E28" s="12">
        <v>744</v>
      </c>
      <c r="F28" s="12"/>
      <c r="H28" s="12"/>
    </row>
    <row r="29" spans="1:8">
      <c r="A29" s="12" t="s">
        <v>138</v>
      </c>
      <c r="B29" s="12">
        <v>201905</v>
      </c>
      <c r="C29" s="109" t="s">
        <v>248</v>
      </c>
      <c r="D29" s="12">
        <v>148</v>
      </c>
      <c r="E29" s="12">
        <v>248</v>
      </c>
      <c r="F29" s="12"/>
      <c r="H29" s="12"/>
    </row>
    <row r="30" spans="1:8">
      <c r="A30" s="12" t="s">
        <v>138</v>
      </c>
      <c r="B30" s="12">
        <v>201905</v>
      </c>
      <c r="C30" s="109" t="s">
        <v>272</v>
      </c>
      <c r="D30" s="12">
        <v>1</v>
      </c>
      <c r="E30" s="12">
        <v>0</v>
      </c>
      <c r="F30" s="12"/>
      <c r="H30" s="12"/>
    </row>
    <row r="31" spans="1:8">
      <c r="A31" s="12" t="s">
        <v>138</v>
      </c>
      <c r="B31" s="12">
        <v>201905</v>
      </c>
      <c r="C31" s="109" t="s">
        <v>249</v>
      </c>
      <c r="D31" s="12">
        <v>346</v>
      </c>
      <c r="E31" s="12">
        <v>372</v>
      </c>
      <c r="F31" s="12"/>
      <c r="H31" s="12"/>
    </row>
    <row r="32" spans="1:8">
      <c r="A32" s="12" t="s">
        <v>138</v>
      </c>
      <c r="B32" s="12">
        <v>201905</v>
      </c>
      <c r="C32" s="109" t="s">
        <v>250</v>
      </c>
      <c r="D32" s="12">
        <v>159</v>
      </c>
      <c r="E32" s="12">
        <v>248</v>
      </c>
      <c r="F32" s="12"/>
      <c r="H32" s="12"/>
    </row>
    <row r="33" spans="1:8">
      <c r="A33" s="12" t="s">
        <v>138</v>
      </c>
      <c r="B33" s="12">
        <v>201905</v>
      </c>
      <c r="C33" s="109" t="s">
        <v>251</v>
      </c>
      <c r="D33" s="12">
        <v>240</v>
      </c>
      <c r="E33" s="12">
        <v>310</v>
      </c>
      <c r="F33" s="12"/>
      <c r="H33" s="12"/>
    </row>
    <row r="34" spans="1:8">
      <c r="A34" s="12" t="s">
        <v>138</v>
      </c>
      <c r="B34" s="12">
        <v>201905</v>
      </c>
      <c r="C34" s="109" t="s">
        <v>252</v>
      </c>
      <c r="D34" s="12">
        <v>334</v>
      </c>
      <c r="E34" s="12">
        <v>496</v>
      </c>
      <c r="F34" s="12"/>
      <c r="H34" s="12"/>
    </row>
    <row r="35" spans="1:8">
      <c r="A35" s="12" t="s">
        <v>138</v>
      </c>
      <c r="B35" s="12">
        <v>201905</v>
      </c>
      <c r="C35" s="109" t="s">
        <v>253</v>
      </c>
      <c r="D35" s="12">
        <v>510</v>
      </c>
      <c r="E35" s="12">
        <v>682</v>
      </c>
      <c r="F35" s="12"/>
      <c r="H35" s="12"/>
    </row>
    <row r="36" spans="1:8">
      <c r="A36" s="12" t="s">
        <v>138</v>
      </c>
      <c r="B36" s="12">
        <v>201905</v>
      </c>
      <c r="C36" s="109" t="s">
        <v>254</v>
      </c>
      <c r="D36" s="12">
        <v>412</v>
      </c>
      <c r="E36" s="12">
        <v>496</v>
      </c>
      <c r="F36" s="12"/>
      <c r="H36" s="12"/>
    </row>
    <row r="37" spans="1:8">
      <c r="A37" s="12" t="s">
        <v>138</v>
      </c>
      <c r="B37" s="12">
        <v>201905</v>
      </c>
      <c r="C37" s="109" t="s">
        <v>116</v>
      </c>
      <c r="D37" s="12">
        <v>212</v>
      </c>
      <c r="E37" s="12">
        <v>341</v>
      </c>
      <c r="F37" s="12"/>
      <c r="H37" s="12"/>
    </row>
    <row r="38" spans="1:8">
      <c r="A38" s="12" t="s">
        <v>138</v>
      </c>
      <c r="B38" s="12">
        <v>201905</v>
      </c>
      <c r="C38" s="109" t="s">
        <v>124</v>
      </c>
      <c r="D38" s="12">
        <v>27</v>
      </c>
      <c r="E38" s="12">
        <v>124</v>
      </c>
      <c r="F38" s="12"/>
      <c r="H38" s="12"/>
    </row>
    <row r="39" spans="1:8">
      <c r="A39" s="12" t="s">
        <v>138</v>
      </c>
      <c r="B39" s="12">
        <v>201905</v>
      </c>
      <c r="C39" s="109" t="s">
        <v>144</v>
      </c>
      <c r="D39" s="12">
        <v>11</v>
      </c>
      <c r="E39" s="12">
        <v>0</v>
      </c>
      <c r="F39" s="12"/>
      <c r="H39" s="12"/>
    </row>
    <row r="40" spans="1:8">
      <c r="A40" s="12" t="s">
        <v>138</v>
      </c>
      <c r="B40" s="12">
        <v>201905</v>
      </c>
      <c r="C40" s="109" t="s">
        <v>269</v>
      </c>
      <c r="D40" s="12">
        <v>46</v>
      </c>
      <c r="E40" s="12">
        <v>0</v>
      </c>
      <c r="F40" s="12"/>
      <c r="H40" s="12"/>
    </row>
    <row r="41" spans="1:8">
      <c r="A41" s="12" t="s">
        <v>138</v>
      </c>
      <c r="B41" s="12">
        <v>201905</v>
      </c>
      <c r="C41" s="109" t="s">
        <v>265</v>
      </c>
      <c r="D41" s="12">
        <v>62</v>
      </c>
      <c r="E41" s="12">
        <v>0</v>
      </c>
      <c r="F41" s="12"/>
      <c r="H41" s="12"/>
    </row>
    <row r="42" spans="1:8">
      <c r="A42" s="12" t="s">
        <v>138</v>
      </c>
      <c r="B42" s="12">
        <v>201905</v>
      </c>
      <c r="C42" s="109" t="s">
        <v>126</v>
      </c>
      <c r="D42" s="12">
        <v>848</v>
      </c>
      <c r="E42" s="12">
        <v>961</v>
      </c>
      <c r="F42" s="12"/>
      <c r="H42" s="12"/>
    </row>
    <row r="43" spans="1:8">
      <c r="A43" s="12" t="s">
        <v>138</v>
      </c>
      <c r="B43" s="12">
        <v>201905</v>
      </c>
      <c r="C43" s="109" t="s">
        <v>128</v>
      </c>
      <c r="D43" s="12">
        <v>277</v>
      </c>
      <c r="E43" s="12">
        <v>434</v>
      </c>
      <c r="F43" s="12"/>
      <c r="H43" s="12"/>
    </row>
    <row r="44" spans="1:8">
      <c r="A44" s="12" t="s">
        <v>138</v>
      </c>
      <c r="B44" s="12">
        <v>201905</v>
      </c>
      <c r="C44" s="109" t="s">
        <v>97</v>
      </c>
      <c r="D44" s="12">
        <v>877</v>
      </c>
      <c r="E44" s="12">
        <v>1023</v>
      </c>
      <c r="F44" s="12"/>
      <c r="H44" s="12"/>
    </row>
    <row r="45" spans="1:8">
      <c r="A45" s="12" t="s">
        <v>138</v>
      </c>
      <c r="B45" s="12">
        <v>201905</v>
      </c>
      <c r="C45" s="109" t="s">
        <v>99</v>
      </c>
      <c r="D45" s="12">
        <v>712</v>
      </c>
      <c r="E45" s="12">
        <v>775</v>
      </c>
      <c r="F45" s="12"/>
      <c r="H45" s="12"/>
    </row>
    <row r="46" spans="1:8">
      <c r="A46" s="12" t="s">
        <v>138</v>
      </c>
      <c r="B46" s="12">
        <v>201905</v>
      </c>
      <c r="C46" s="109" t="s">
        <v>264</v>
      </c>
      <c r="D46" s="12">
        <v>25</v>
      </c>
      <c r="E46" s="12">
        <v>0</v>
      </c>
      <c r="F46" s="12"/>
      <c r="H46" s="12"/>
    </row>
    <row r="47" spans="1:8">
      <c r="A47" s="12" t="s">
        <v>138</v>
      </c>
      <c r="B47" s="12">
        <v>201905</v>
      </c>
      <c r="C47" s="109" t="s">
        <v>101</v>
      </c>
      <c r="D47" s="12">
        <v>739</v>
      </c>
      <c r="E47" s="12">
        <v>775</v>
      </c>
      <c r="F47" s="12"/>
      <c r="H47" s="12"/>
    </row>
    <row r="48" spans="1:8">
      <c r="A48" s="12" t="s">
        <v>138</v>
      </c>
      <c r="B48" s="12">
        <v>201905</v>
      </c>
      <c r="C48" s="109" t="s">
        <v>104</v>
      </c>
      <c r="D48" s="12">
        <v>618</v>
      </c>
      <c r="E48" s="12">
        <v>620</v>
      </c>
      <c r="F48" s="12"/>
      <c r="H48" s="12"/>
    </row>
    <row r="49" spans="1:12">
      <c r="A49" s="12" t="s">
        <v>138</v>
      </c>
      <c r="B49" s="12">
        <v>201905</v>
      </c>
      <c r="C49" s="109" t="s">
        <v>117</v>
      </c>
      <c r="D49" s="12">
        <v>564</v>
      </c>
      <c r="E49" s="12">
        <v>620</v>
      </c>
      <c r="F49" s="12"/>
      <c r="H49" s="12"/>
    </row>
    <row r="50" spans="1:12">
      <c r="A50" s="12" t="s">
        <v>138</v>
      </c>
      <c r="B50" s="12">
        <v>201905</v>
      </c>
      <c r="C50" s="109" t="s">
        <v>118</v>
      </c>
      <c r="D50" s="12">
        <v>532</v>
      </c>
      <c r="E50" s="12">
        <v>558</v>
      </c>
      <c r="F50" s="12"/>
      <c r="H50" s="12"/>
    </row>
    <row r="51" spans="1:12">
      <c r="A51" s="12" t="s">
        <v>138</v>
      </c>
      <c r="B51" s="12">
        <v>201905</v>
      </c>
      <c r="C51" s="109" t="s">
        <v>119</v>
      </c>
      <c r="D51" s="12">
        <v>624</v>
      </c>
      <c r="E51" s="12">
        <v>682</v>
      </c>
      <c r="F51" s="12"/>
      <c r="H51" s="12"/>
    </row>
    <row r="52" spans="1:12">
      <c r="A52" s="12" t="s">
        <v>138</v>
      </c>
      <c r="B52" s="12">
        <v>201905</v>
      </c>
      <c r="C52" s="109" t="s">
        <v>145</v>
      </c>
      <c r="D52" s="12">
        <v>36</v>
      </c>
      <c r="E52" s="12">
        <v>0</v>
      </c>
      <c r="F52" s="12"/>
      <c r="H52" s="12"/>
    </row>
    <row r="53" spans="1:12">
      <c r="A53" s="12" t="s">
        <v>138</v>
      </c>
      <c r="B53" s="12">
        <v>201905</v>
      </c>
      <c r="C53" s="109" t="s">
        <v>120</v>
      </c>
      <c r="D53" s="12">
        <v>653</v>
      </c>
      <c r="E53" s="12">
        <v>713</v>
      </c>
      <c r="F53" s="12"/>
      <c r="H53" s="12"/>
    </row>
    <row r="54" spans="1:12">
      <c r="A54" s="109" t="s">
        <v>138</v>
      </c>
      <c r="B54" s="109">
        <v>201905</v>
      </c>
      <c r="C54" s="109" t="s">
        <v>122</v>
      </c>
      <c r="D54" s="109">
        <v>968</v>
      </c>
      <c r="E54" s="109">
        <v>992</v>
      </c>
      <c r="H54" s="12"/>
    </row>
    <row r="55" spans="1:12">
      <c r="A55" s="109" t="s">
        <v>138</v>
      </c>
      <c r="B55" s="109">
        <v>201905</v>
      </c>
      <c r="C55" s="109" t="s">
        <v>106</v>
      </c>
      <c r="D55" s="109">
        <v>746</v>
      </c>
      <c r="E55" s="109">
        <v>744</v>
      </c>
      <c r="H55" s="12"/>
    </row>
    <row r="56" spans="1:12">
      <c r="A56" s="109" t="s">
        <v>138</v>
      </c>
      <c r="B56" s="109">
        <v>201905</v>
      </c>
      <c r="C56" s="109" t="s">
        <v>225</v>
      </c>
      <c r="D56" s="109">
        <v>1</v>
      </c>
      <c r="E56" s="109">
        <v>0</v>
      </c>
      <c r="H56" s="12"/>
    </row>
    <row r="57" spans="1:12">
      <c r="A57" s="109" t="s">
        <v>138</v>
      </c>
      <c r="B57" s="109">
        <v>201905</v>
      </c>
      <c r="C57" s="109" t="s">
        <v>109</v>
      </c>
      <c r="D57" s="109">
        <v>280</v>
      </c>
      <c r="E57" s="109">
        <v>341</v>
      </c>
      <c r="H57" s="12"/>
    </row>
    <row r="58" spans="1:12">
      <c r="A58" s="109" t="s">
        <v>138</v>
      </c>
      <c r="B58" s="109">
        <v>201905</v>
      </c>
      <c r="C58" s="109" t="s">
        <v>111</v>
      </c>
      <c r="D58" s="109">
        <v>730</v>
      </c>
      <c r="E58" s="109">
        <v>744</v>
      </c>
      <c r="H58" s="12"/>
    </row>
    <row r="59" spans="1:12">
      <c r="A59" s="109" t="s">
        <v>138</v>
      </c>
      <c r="B59" s="109">
        <v>201905</v>
      </c>
      <c r="C59" s="109" t="s">
        <v>113</v>
      </c>
      <c r="D59" s="109">
        <v>712</v>
      </c>
      <c r="E59" s="109">
        <v>744</v>
      </c>
      <c r="H59" s="12"/>
    </row>
    <row r="60" spans="1:12">
      <c r="A60" s="109" t="s">
        <v>138</v>
      </c>
      <c r="B60" s="109">
        <v>201905</v>
      </c>
      <c r="C60" s="109" t="s">
        <v>270</v>
      </c>
      <c r="D60" s="109">
        <v>6</v>
      </c>
      <c r="E60" s="109">
        <v>0</v>
      </c>
      <c r="H60" s="12"/>
    </row>
    <row r="61" spans="1:12">
      <c r="A61" s="109" t="s">
        <v>138</v>
      </c>
      <c r="B61" s="109">
        <v>201905</v>
      </c>
      <c r="C61" s="109" t="s">
        <v>273</v>
      </c>
      <c r="D61" s="109">
        <v>1</v>
      </c>
      <c r="E61" s="109">
        <v>0</v>
      </c>
      <c r="H61" s="12"/>
    </row>
    <row r="62" spans="1:12">
      <c r="A62" s="109" t="s">
        <v>138</v>
      </c>
      <c r="B62" s="109">
        <v>201905</v>
      </c>
      <c r="C62" s="109" t="s">
        <v>244</v>
      </c>
      <c r="D62" s="109">
        <v>441</v>
      </c>
      <c r="E62" s="109">
        <v>558</v>
      </c>
      <c r="H62" s="12"/>
    </row>
    <row r="63" spans="1:12">
      <c r="A63" s="109" t="s">
        <v>138</v>
      </c>
      <c r="B63" s="109">
        <v>201905</v>
      </c>
      <c r="C63" s="109" t="s">
        <v>245</v>
      </c>
      <c r="D63" s="109">
        <v>195</v>
      </c>
      <c r="E63" s="109">
        <v>279</v>
      </c>
      <c r="H63" s="12"/>
      <c r="L63" s="98" t="s">
        <v>235</v>
      </c>
    </row>
    <row r="64" spans="1:12">
      <c r="A64" s="109" t="s">
        <v>138</v>
      </c>
      <c r="B64" s="109">
        <v>201905</v>
      </c>
      <c r="C64" s="109" t="s">
        <v>246</v>
      </c>
      <c r="D64" s="109">
        <v>725</v>
      </c>
      <c r="E64" s="109">
        <v>992</v>
      </c>
      <c r="H64" s="12"/>
      <c r="L64" s="98" t="s">
        <v>236</v>
      </c>
    </row>
    <row r="65" spans="1:12">
      <c r="A65" s="109" t="s">
        <v>138</v>
      </c>
      <c r="B65" s="109">
        <v>201905</v>
      </c>
      <c r="C65" s="109" t="s">
        <v>274</v>
      </c>
      <c r="D65" s="109">
        <v>1</v>
      </c>
      <c r="E65" s="109">
        <v>0</v>
      </c>
      <c r="H65" s="12"/>
      <c r="L65" s="98" t="s">
        <v>237</v>
      </c>
    </row>
    <row r="66" spans="1:12">
      <c r="A66" s="109" t="s">
        <v>138</v>
      </c>
      <c r="B66" s="109">
        <v>201905</v>
      </c>
      <c r="C66" s="109" t="s">
        <v>247</v>
      </c>
      <c r="D66" s="109">
        <v>387</v>
      </c>
      <c r="E66" s="109">
        <v>434</v>
      </c>
      <c r="F66" s="12"/>
      <c r="G66"/>
      <c r="H66" s="12"/>
      <c r="L66" s="98" t="s">
        <v>238</v>
      </c>
    </row>
    <row r="67" spans="1:12">
      <c r="F67" s="12"/>
      <c r="G67"/>
      <c r="H67" s="12"/>
      <c r="L67" s="98" t="s">
        <v>239</v>
      </c>
    </row>
    <row r="68" spans="1:12">
      <c r="F68" s="12"/>
      <c r="G68"/>
      <c r="H68" s="12"/>
      <c r="L68" s="98" t="s">
        <v>240</v>
      </c>
    </row>
    <row r="69" spans="1:12">
      <c r="F69" s="12"/>
      <c r="G69"/>
      <c r="H69" s="12"/>
      <c r="L69" s="98" t="s">
        <v>241</v>
      </c>
    </row>
    <row r="70" spans="1:12">
      <c r="C70" s="112"/>
      <c r="D70" s="111"/>
      <c r="E70" s="111"/>
      <c r="F70" s="12"/>
      <c r="G70"/>
      <c r="H70" s="12"/>
      <c r="L70" s="98" t="s">
        <v>242</v>
      </c>
    </row>
    <row r="71" spans="1:12">
      <c r="L71" s="98" t="s">
        <v>243</v>
      </c>
    </row>
    <row r="74" spans="1:12">
      <c r="C74" s="111" t="s">
        <v>255</v>
      </c>
      <c r="D74" s="111">
        <f>SUMIF($C$2:$C$72,"E406A",D$2:D$72) + SUMIF($C$2:$C$72,"E406B",D$2:D$72)</f>
        <v>196</v>
      </c>
      <c r="E74" s="111">
        <f>SUMIF($C$2:$C$72,"E406A",E$2:E$72) + SUMIF($C$2:$C$72,"E406B",E$2:E$72)</f>
        <v>279</v>
      </c>
    </row>
    <row r="75" spans="1:12">
      <c r="C75" s="111" t="s">
        <v>256</v>
      </c>
      <c r="D75" s="111">
        <f>SUMIF($C$2:$C$72,"E500",D$2:D$72) + SUMIF($C$2:$C$72,"E501",D$2:D$72)</f>
        <v>505</v>
      </c>
      <c r="E75" s="111">
        <f>SUMIF($C$2:$C$72,"E500",E$2:E$72) + SUMIF($C$2:$C$72,"E501",E$2:E$72)</f>
        <v>620</v>
      </c>
    </row>
    <row r="78" spans="1:12">
      <c r="C78" s="14"/>
      <c r="E78" s="14"/>
    </row>
    <row r="79" spans="1:12">
      <c r="C79" s="14"/>
      <c r="E79" s="14"/>
    </row>
    <row r="80" spans="1:12">
      <c r="C80" s="112"/>
      <c r="D80" s="111"/>
      <c r="E80" s="111"/>
    </row>
    <row r="81" spans="3:5">
      <c r="C81" s="112"/>
      <c r="D81" s="111"/>
      <c r="E81" s="111"/>
    </row>
    <row r="82" spans="3:5">
      <c r="C82" s="112"/>
      <c r="D82" s="111"/>
      <c r="E82" s="111"/>
    </row>
    <row r="83" spans="3:5">
      <c r="C83" s="112"/>
      <c r="D83" s="111"/>
      <c r="E83" s="111"/>
    </row>
    <row r="84" spans="3:5">
      <c r="C84" s="112"/>
      <c r="D84" s="111"/>
      <c r="E84" s="111"/>
    </row>
    <row r="85" spans="3:5">
      <c r="C85" s="112"/>
      <c r="D85" s="111"/>
      <c r="E85" s="111"/>
    </row>
    <row r="86" spans="3:5">
      <c r="C86" s="112"/>
      <c r="D86" s="111"/>
      <c r="E86" s="111"/>
    </row>
    <row r="87" spans="3:5">
      <c r="C87" s="112"/>
      <c r="D87" s="111"/>
      <c r="E87" s="111"/>
    </row>
    <row r="88" spans="3:5">
      <c r="C88" s="112"/>
      <c r="D88" s="111"/>
      <c r="E88" s="111"/>
    </row>
  </sheetData>
  <pageMargins left="0.7" right="0.7" top="0.75" bottom="0.75" header="0.3" footer="0.3"/>
  <pageSetup paperSize="9" orientation="portrait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2019-06-19T17:09:52Z</dcterms:modified>
</cp:coreProperties>
</file>