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Unify!$I$2:$P$45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Beddays_Data!$A$1:$E$74</definedName>
  </definedNames>
  <calcPr calcId="145621"/>
</workbook>
</file>

<file path=xl/calcChain.xml><?xml version="1.0" encoding="utf-8"?>
<calcChain xmlns="http://schemas.openxmlformats.org/spreadsheetml/2006/main">
  <c r="L9" i="2" l="1"/>
  <c r="N9" i="2" s="1"/>
  <c r="K9" i="2"/>
  <c r="Q6" i="5" s="1"/>
  <c r="K10" i="2"/>
  <c r="K11" i="2"/>
  <c r="K12" i="2"/>
  <c r="K13" i="2"/>
  <c r="K14" i="2"/>
  <c r="K15" i="2"/>
  <c r="S5" i="1"/>
  <c r="T5" i="1"/>
  <c r="G6" i="5"/>
  <c r="F6" i="5"/>
  <c r="E6" i="5"/>
  <c r="D6" i="5"/>
  <c r="A5" i="1"/>
  <c r="U5" i="1" l="1"/>
  <c r="M9" i="2"/>
  <c r="V5" i="1"/>
  <c r="O53" i="1"/>
  <c r="O54" i="1" s="1"/>
  <c r="U50" i="1" l="1"/>
  <c r="V50" i="1"/>
  <c r="S2" i="1"/>
  <c r="T2" i="1"/>
  <c r="S3" i="1"/>
  <c r="T3" i="1"/>
  <c r="S4" i="1"/>
  <c r="T4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U14" i="1" l="1"/>
  <c r="U12" i="1"/>
  <c r="U10" i="1"/>
  <c r="U8" i="1"/>
  <c r="U6" i="1"/>
  <c r="U3" i="1"/>
  <c r="U15" i="1"/>
  <c r="U13" i="1"/>
  <c r="U11" i="1"/>
  <c r="U9" i="1"/>
  <c r="U7" i="1"/>
  <c r="U4" i="1"/>
  <c r="V2" i="1"/>
  <c r="V15" i="1"/>
  <c r="V14" i="1"/>
  <c r="V13" i="1"/>
  <c r="V12" i="1"/>
  <c r="V11" i="1"/>
  <c r="V10" i="1"/>
  <c r="V9" i="1"/>
  <c r="V8" i="1"/>
  <c r="V7" i="1"/>
  <c r="V6" i="1"/>
  <c r="V4" i="1"/>
  <c r="V3" i="1"/>
  <c r="U2" i="1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51" i="2"/>
  <c r="K51" i="2"/>
  <c r="L50" i="2"/>
  <c r="K50" i="2"/>
  <c r="L49" i="2"/>
  <c r="K49" i="2"/>
  <c r="L48" i="2"/>
  <c r="K48" i="2"/>
  <c r="L47" i="2"/>
  <c r="K47" i="2"/>
  <c r="L46" i="2"/>
  <c r="K4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19" i="2"/>
  <c r="K19" i="2"/>
  <c r="L18" i="2"/>
  <c r="K18" i="2"/>
  <c r="L17" i="2"/>
  <c r="K17" i="2"/>
  <c r="L16" i="2"/>
  <c r="K16" i="2"/>
  <c r="L15" i="2"/>
  <c r="L14" i="2"/>
  <c r="L13" i="2"/>
  <c r="L12" i="2"/>
  <c r="L11" i="2"/>
  <c r="L10" i="2"/>
  <c r="L8" i="2"/>
  <c r="K8" i="2"/>
  <c r="L7" i="2"/>
  <c r="K7" i="2"/>
  <c r="L6" i="2"/>
  <c r="K6" i="2"/>
  <c r="K20" i="2" l="1"/>
  <c r="E83" i="3"/>
  <c r="L45" i="2" s="1"/>
  <c r="D83" i="3"/>
  <c r="K45" i="2" s="1"/>
  <c r="E82" i="3" l="1"/>
  <c r="L44" i="2" s="1"/>
  <c r="D82" i="3"/>
  <c r="K44" i="2" s="1"/>
  <c r="C53" i="1" l="1"/>
  <c r="C54" i="1" s="1"/>
  <c r="T49" i="1" l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U45" i="1" l="1"/>
  <c r="U49" i="1"/>
  <c r="V41" i="1"/>
  <c r="V16" i="1"/>
  <c r="V18" i="1"/>
  <c r="V20" i="1"/>
  <c r="V22" i="1"/>
  <c r="V24" i="1"/>
  <c r="V26" i="1"/>
  <c r="V28" i="1"/>
  <c r="V30" i="1"/>
  <c r="V32" i="1"/>
  <c r="V34" i="1"/>
  <c r="V36" i="1"/>
  <c r="V38" i="1"/>
  <c r="V40" i="1"/>
  <c r="V42" i="1"/>
  <c r="V17" i="1"/>
  <c r="U21" i="1"/>
  <c r="V25" i="1"/>
  <c r="U29" i="1"/>
  <c r="V33" i="1"/>
  <c r="U37" i="1"/>
  <c r="V49" i="1"/>
  <c r="U17" i="1"/>
  <c r="V21" i="1"/>
  <c r="U25" i="1"/>
  <c r="V29" i="1"/>
  <c r="U33" i="1"/>
  <c r="V37" i="1"/>
  <c r="U41" i="1"/>
  <c r="V45" i="1"/>
  <c r="V44" i="1"/>
  <c r="V46" i="1"/>
  <c r="V48" i="1"/>
  <c r="V19" i="1"/>
  <c r="V23" i="1"/>
  <c r="V27" i="1"/>
  <c r="V31" i="1"/>
  <c r="V35" i="1"/>
  <c r="V39" i="1"/>
  <c r="V43" i="1"/>
  <c r="V47" i="1"/>
  <c r="U19" i="1"/>
  <c r="U23" i="1"/>
  <c r="U27" i="1"/>
  <c r="U31" i="1"/>
  <c r="U35" i="1"/>
  <c r="U39" i="1"/>
  <c r="U43" i="1"/>
  <c r="U47" i="1"/>
  <c r="U16" i="1"/>
  <c r="U20" i="1"/>
  <c r="U24" i="1"/>
  <c r="U28" i="1"/>
  <c r="U32" i="1"/>
  <c r="U36" i="1"/>
  <c r="U40" i="1"/>
  <c r="U44" i="1"/>
  <c r="U48" i="1"/>
  <c r="U18" i="1"/>
  <c r="U22" i="1"/>
  <c r="U26" i="1"/>
  <c r="U30" i="1"/>
  <c r="U34" i="1"/>
  <c r="U38" i="1"/>
  <c r="U42" i="1"/>
  <c r="U46" i="1"/>
  <c r="P53" i="1"/>
  <c r="P54" i="1" s="1"/>
  <c r="L53" i="1"/>
  <c r="L54" i="1" s="1"/>
  <c r="K53" i="1"/>
  <c r="K54" i="1" s="1"/>
  <c r="H53" i="1"/>
  <c r="H54" i="1" s="1"/>
  <c r="G53" i="1"/>
  <c r="G54" i="1" s="1"/>
  <c r="D53" i="1"/>
  <c r="D54" i="1" s="1"/>
  <c r="A44" i="1"/>
  <c r="A48" i="1" l="1"/>
  <c r="A2" i="1"/>
  <c r="H4" i="5" l="1"/>
  <c r="H5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3" i="5"/>
  <c r="G4" i="5"/>
  <c r="G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3" i="5"/>
  <c r="F4" i="5"/>
  <c r="F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3" i="5"/>
  <c r="E4" i="5"/>
  <c r="E5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3" i="5"/>
  <c r="D4" i="5"/>
  <c r="D5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3" i="5"/>
  <c r="Q39" i="5" l="1"/>
  <c r="N41" i="2"/>
  <c r="Q35" i="5"/>
  <c r="Q4" i="5"/>
  <c r="N7" i="2"/>
  <c r="Q5" i="5"/>
  <c r="N8" i="2"/>
  <c r="Q7" i="5"/>
  <c r="N10" i="2"/>
  <c r="Q8" i="5"/>
  <c r="Q9" i="5"/>
  <c r="N12" i="2"/>
  <c r="Q10" i="5"/>
  <c r="N13" i="2"/>
  <c r="Q11" i="5"/>
  <c r="Q12" i="5"/>
  <c r="N15" i="2"/>
  <c r="Q13" i="5"/>
  <c r="N16" i="2"/>
  <c r="Q14" i="5"/>
  <c r="N17" i="2"/>
  <c r="Q15" i="5"/>
  <c r="Q16" i="5"/>
  <c r="Q17" i="5"/>
  <c r="N21" i="2"/>
  <c r="Q18" i="5"/>
  <c r="Q19" i="5"/>
  <c r="Q20" i="5"/>
  <c r="N24" i="2"/>
  <c r="Q21" i="5"/>
  <c r="N25" i="2"/>
  <c r="Q22" i="5"/>
  <c r="N26" i="2"/>
  <c r="Q23" i="5"/>
  <c r="N27" i="2"/>
  <c r="Q24" i="5"/>
  <c r="N29" i="2"/>
  <c r="Q25" i="5"/>
  <c r="Q26" i="5"/>
  <c r="N31" i="2"/>
  <c r="Q27" i="5"/>
  <c r="N32" i="2"/>
  <c r="Q28" i="5"/>
  <c r="N33" i="2"/>
  <c r="Q29" i="5"/>
  <c r="N34" i="2"/>
  <c r="Q30" i="5"/>
  <c r="Q31" i="5"/>
  <c r="N37" i="2"/>
  <c r="Q32" i="5"/>
  <c r="N38" i="2"/>
  <c r="Q33" i="5"/>
  <c r="Q34" i="5"/>
  <c r="N40" i="2"/>
  <c r="Q36" i="5"/>
  <c r="N42" i="2"/>
  <c r="Q37" i="5"/>
  <c r="Q38" i="5"/>
  <c r="N44" i="2"/>
  <c r="Q40" i="5"/>
  <c r="Q41" i="5"/>
  <c r="Q42" i="5"/>
  <c r="N48" i="2"/>
  <c r="Q43" i="5"/>
  <c r="Q44" i="5"/>
  <c r="Q45" i="5"/>
  <c r="Q3" i="5"/>
  <c r="A3" i="1"/>
  <c r="A4" i="1"/>
  <c r="A6" i="1"/>
  <c r="A7" i="1"/>
  <c r="A8" i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3" i="1"/>
  <c r="A45" i="1"/>
  <c r="A46" i="1"/>
  <c r="A47" i="1"/>
  <c r="K6" i="4" l="1"/>
  <c r="I6" i="4"/>
  <c r="P6" i="5"/>
  <c r="G9" i="2"/>
  <c r="O6" i="5"/>
  <c r="N6" i="4"/>
  <c r="L6" i="4"/>
  <c r="F9" i="2"/>
  <c r="I6" i="5"/>
  <c r="J6" i="4"/>
  <c r="H6" i="4"/>
  <c r="J6" i="5"/>
  <c r="K6" i="5"/>
  <c r="O6" i="4"/>
  <c r="M6" i="4"/>
  <c r="L6" i="5"/>
  <c r="N6" i="5"/>
  <c r="M6" i="5"/>
  <c r="K3" i="4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5" i="4"/>
  <c r="L37" i="4"/>
  <c r="L29" i="4"/>
  <c r="L21" i="4"/>
  <c r="L13" i="4"/>
  <c r="L4" i="4"/>
  <c r="J39" i="4"/>
  <c r="J31" i="4"/>
  <c r="J23" i="4"/>
  <c r="J15" i="4"/>
  <c r="J7" i="4"/>
  <c r="M29" i="4"/>
  <c r="K45" i="4"/>
  <c r="K17" i="4"/>
  <c r="M40" i="4"/>
  <c r="M32" i="4"/>
  <c r="M24" i="4"/>
  <c r="M16" i="4"/>
  <c r="M8" i="4"/>
  <c r="K42" i="4"/>
  <c r="K34" i="4"/>
  <c r="K26" i="4"/>
  <c r="K18" i="4"/>
  <c r="K10" i="4"/>
  <c r="J18" i="4"/>
  <c r="M27" i="4"/>
  <c r="M7" i="4"/>
  <c r="K33" i="4"/>
  <c r="K15" i="4"/>
  <c r="L42" i="4"/>
  <c r="L34" i="4"/>
  <c r="L26" i="4"/>
  <c r="L18" i="4"/>
  <c r="L10" i="4"/>
  <c r="J44" i="4"/>
  <c r="J36" i="4"/>
  <c r="J28" i="4"/>
  <c r="J20" i="4"/>
  <c r="M43" i="4"/>
  <c r="M17" i="4"/>
  <c r="K29" i="4"/>
  <c r="L35" i="4"/>
  <c r="L11" i="4"/>
  <c r="J29" i="4"/>
  <c r="J4" i="4"/>
  <c r="M38" i="4"/>
  <c r="M14" i="4"/>
  <c r="K32" i="4"/>
  <c r="J14" i="4"/>
  <c r="K27" i="4"/>
  <c r="L32" i="4"/>
  <c r="L8" i="4"/>
  <c r="J16" i="4"/>
  <c r="K21" i="4"/>
  <c r="L41" i="4"/>
  <c r="L33" i="4"/>
  <c r="L25" i="4"/>
  <c r="L17" i="4"/>
  <c r="L9" i="4"/>
  <c r="J43" i="4"/>
  <c r="J35" i="4"/>
  <c r="J27" i="4"/>
  <c r="J19" i="4"/>
  <c r="J11" i="4"/>
  <c r="M41" i="4"/>
  <c r="M15" i="4"/>
  <c r="K31" i="4"/>
  <c r="M44" i="4"/>
  <c r="M36" i="4"/>
  <c r="M28" i="4"/>
  <c r="M20" i="4"/>
  <c r="M12" i="4"/>
  <c r="K38" i="4"/>
  <c r="K30" i="4"/>
  <c r="K22" i="4"/>
  <c r="K14" i="4"/>
  <c r="K5" i="4"/>
  <c r="J10" i="4"/>
  <c r="M37" i="4"/>
  <c r="M19" i="4"/>
  <c r="K41" i="4"/>
  <c r="K23" i="4"/>
  <c r="K4" i="4"/>
  <c r="L38" i="4"/>
  <c r="L30" i="4"/>
  <c r="L22" i="4"/>
  <c r="L14" i="4"/>
  <c r="L5" i="4"/>
  <c r="J40" i="4"/>
  <c r="J32" i="4"/>
  <c r="J24" i="4"/>
  <c r="J12" i="4"/>
  <c r="M33" i="4"/>
  <c r="K43" i="4"/>
  <c r="K13" i="4"/>
  <c r="L20" i="4"/>
  <c r="L12" i="4"/>
  <c r="J38" i="4"/>
  <c r="J30" i="4"/>
  <c r="J5" i="4"/>
  <c r="M25" i="4"/>
  <c r="K7" i="4"/>
  <c r="L27" i="4"/>
  <c r="J37" i="4"/>
  <c r="J21" i="4"/>
  <c r="M21" i="4"/>
  <c r="K39" i="4"/>
  <c r="M30" i="4"/>
  <c r="M22" i="4"/>
  <c r="K40" i="4"/>
  <c r="K24" i="4"/>
  <c r="K8" i="4"/>
  <c r="M45" i="4"/>
  <c r="M4" i="4"/>
  <c r="K9" i="4"/>
  <c r="L24" i="4"/>
  <c r="L16" i="4"/>
  <c r="J34" i="4"/>
  <c r="J26" i="4"/>
  <c r="M11" i="4"/>
  <c r="L39" i="4"/>
  <c r="L31" i="4"/>
  <c r="L23" i="4"/>
  <c r="L15" i="4"/>
  <c r="L7" i="4"/>
  <c r="J41" i="4"/>
  <c r="J33" i="4"/>
  <c r="J25" i="4"/>
  <c r="J17" i="4"/>
  <c r="J9" i="4"/>
  <c r="M35" i="4"/>
  <c r="M9" i="4"/>
  <c r="K25" i="4"/>
  <c r="M42" i="4"/>
  <c r="M34" i="4"/>
  <c r="M26" i="4"/>
  <c r="M18" i="4"/>
  <c r="M10" i="4"/>
  <c r="K44" i="4"/>
  <c r="K36" i="4"/>
  <c r="K28" i="4"/>
  <c r="K20" i="4"/>
  <c r="K12" i="4"/>
  <c r="J8" i="4"/>
  <c r="M31" i="4"/>
  <c r="M13" i="4"/>
  <c r="K37" i="4"/>
  <c r="K19" i="4"/>
  <c r="L44" i="4"/>
  <c r="L36" i="4"/>
  <c r="L28" i="4"/>
  <c r="J22" i="4"/>
  <c r="K35" i="4"/>
  <c r="L43" i="4"/>
  <c r="L19" i="4"/>
  <c r="J45" i="4"/>
  <c r="J13" i="4"/>
  <c r="K11" i="4"/>
  <c r="M5" i="4"/>
  <c r="K16" i="4"/>
  <c r="M23" i="4"/>
  <c r="L40" i="4"/>
  <c r="J42" i="4"/>
  <c r="M39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11" i="4"/>
  <c r="O9" i="4"/>
  <c r="O7" i="4"/>
  <c r="O4" i="4"/>
  <c r="N44" i="4"/>
  <c r="N42" i="4"/>
  <c r="N40" i="4"/>
  <c r="N38" i="4"/>
  <c r="N36" i="4"/>
  <c r="N34" i="4"/>
  <c r="N32" i="4"/>
  <c r="N30" i="4"/>
  <c r="N28" i="4"/>
  <c r="N26" i="4"/>
  <c r="N24" i="4"/>
  <c r="N22" i="4"/>
  <c r="N20" i="4"/>
  <c r="N18" i="4"/>
  <c r="N16" i="4"/>
  <c r="N14" i="4"/>
  <c r="N12" i="4"/>
  <c r="N10" i="4"/>
  <c r="N8" i="4"/>
  <c r="N5" i="4"/>
  <c r="I41" i="4"/>
  <c r="I34" i="4"/>
  <c r="I26" i="4"/>
  <c r="I18" i="4"/>
  <c r="I10" i="4"/>
  <c r="H45" i="4"/>
  <c r="I36" i="4"/>
  <c r="I27" i="4"/>
  <c r="I19" i="4"/>
  <c r="I11" i="4"/>
  <c r="H44" i="4"/>
  <c r="H36" i="4"/>
  <c r="H31" i="4"/>
  <c r="H34" i="4"/>
  <c r="H37" i="4"/>
  <c r="H21" i="4"/>
  <c r="H4" i="4"/>
  <c r="H12" i="4"/>
  <c r="H27" i="4"/>
  <c r="H30" i="4"/>
  <c r="P45" i="5"/>
  <c r="P43" i="5"/>
  <c r="P41" i="5"/>
  <c r="P39" i="5"/>
  <c r="P37" i="5"/>
  <c r="P35" i="5"/>
  <c r="P33" i="5"/>
  <c r="P31" i="5"/>
  <c r="P29" i="5"/>
  <c r="P27" i="5"/>
  <c r="P25" i="5"/>
  <c r="P23" i="5"/>
  <c r="P21" i="5"/>
  <c r="P19" i="5"/>
  <c r="P17" i="5"/>
  <c r="P15" i="5"/>
  <c r="P13" i="5"/>
  <c r="P11" i="5"/>
  <c r="P9" i="5"/>
  <c r="P4" i="5"/>
  <c r="K44" i="5"/>
  <c r="K42" i="5"/>
  <c r="I44" i="5"/>
  <c r="I42" i="5"/>
  <c r="I40" i="5"/>
  <c r="I38" i="5"/>
  <c r="I36" i="5"/>
  <c r="I34" i="5"/>
  <c r="I32" i="5"/>
  <c r="I30" i="5"/>
  <c r="I28" i="5"/>
  <c r="I26" i="5"/>
  <c r="I24" i="5"/>
  <c r="I22" i="5"/>
  <c r="I20" i="5"/>
  <c r="I18" i="5"/>
  <c r="I16" i="5"/>
  <c r="I14" i="5"/>
  <c r="I12" i="5"/>
  <c r="I10" i="5"/>
  <c r="I8" i="5"/>
  <c r="I5" i="5"/>
  <c r="L5" i="5"/>
  <c r="N45" i="5"/>
  <c r="O28" i="5"/>
  <c r="O17" i="5"/>
  <c r="O5" i="5"/>
  <c r="N38" i="5"/>
  <c r="N30" i="5"/>
  <c r="N21" i="5"/>
  <c r="N13" i="5"/>
  <c r="K36" i="5"/>
  <c r="K27" i="5"/>
  <c r="K19" i="5"/>
  <c r="K10" i="5"/>
  <c r="J44" i="5"/>
  <c r="J39" i="5"/>
  <c r="J35" i="5"/>
  <c r="J31" i="5"/>
  <c r="J27" i="5"/>
  <c r="J23" i="5"/>
  <c r="J19" i="5"/>
  <c r="J15" i="5"/>
  <c r="J11" i="5"/>
  <c r="J7" i="5"/>
  <c r="N43" i="5"/>
  <c r="O37" i="5"/>
  <c r="O32" i="5"/>
  <c r="O25" i="5"/>
  <c r="O19" i="5"/>
  <c r="O13" i="5"/>
  <c r="O7" i="5"/>
  <c r="N39" i="5"/>
  <c r="N31" i="5"/>
  <c r="N23" i="5"/>
  <c r="N16" i="5"/>
  <c r="N8" i="5"/>
  <c r="K41" i="5"/>
  <c r="K33" i="5"/>
  <c r="K26" i="5"/>
  <c r="K18" i="5"/>
  <c r="K11" i="5"/>
  <c r="O44" i="4"/>
  <c r="O40" i="4"/>
  <c r="O36" i="4"/>
  <c r="O30" i="4"/>
  <c r="O22" i="4"/>
  <c r="O14" i="4"/>
  <c r="O5" i="4"/>
  <c r="N39" i="4"/>
  <c r="N31" i="4"/>
  <c r="N23" i="4"/>
  <c r="N15" i="4"/>
  <c r="N7" i="4"/>
  <c r="I45" i="4"/>
  <c r="I37" i="4"/>
  <c r="I28" i="4"/>
  <c r="I16" i="4"/>
  <c r="I5" i="4"/>
  <c r="I40" i="4"/>
  <c r="I29" i="4"/>
  <c r="I17" i="4"/>
  <c r="I7" i="4"/>
  <c r="H40" i="4"/>
  <c r="H23" i="4"/>
  <c r="H18" i="4"/>
  <c r="H25" i="4"/>
  <c r="H28" i="4"/>
  <c r="H39" i="4"/>
  <c r="H38" i="4"/>
  <c r="L45" i="5"/>
  <c r="P42" i="5"/>
  <c r="L40" i="5"/>
  <c r="L37" i="5"/>
  <c r="P34" i="5"/>
  <c r="L32" i="5"/>
  <c r="L29" i="5"/>
  <c r="P26" i="5"/>
  <c r="L24" i="5"/>
  <c r="L21" i="5"/>
  <c r="P18" i="5"/>
  <c r="L16" i="5"/>
  <c r="L13" i="5"/>
  <c r="P10" i="5"/>
  <c r="P5" i="5"/>
  <c r="O43" i="5"/>
  <c r="I45" i="5"/>
  <c r="M42" i="5"/>
  <c r="M39" i="5"/>
  <c r="I37" i="5"/>
  <c r="M34" i="5"/>
  <c r="M31" i="5"/>
  <c r="I29" i="5"/>
  <c r="M26" i="5"/>
  <c r="M23" i="5"/>
  <c r="I21" i="5"/>
  <c r="M18" i="5"/>
  <c r="M15" i="5"/>
  <c r="I13" i="5"/>
  <c r="M10" i="5"/>
  <c r="M7" i="5"/>
  <c r="I4" i="5"/>
  <c r="L8" i="5"/>
  <c r="O45" i="5"/>
  <c r="O26" i="5"/>
  <c r="O11" i="5"/>
  <c r="N40" i="5"/>
  <c r="N28" i="5"/>
  <c r="N17" i="5"/>
  <c r="N5" i="5"/>
  <c r="K38" i="5"/>
  <c r="K25" i="5"/>
  <c r="K15" i="5"/>
  <c r="J38" i="5"/>
  <c r="J33" i="5"/>
  <c r="J28" i="5"/>
  <c r="J22" i="5"/>
  <c r="J17" i="5"/>
  <c r="J12" i="5"/>
  <c r="J5" i="5"/>
  <c r="O40" i="5"/>
  <c r="O33" i="5"/>
  <c r="O24" i="5"/>
  <c r="O16" i="5"/>
  <c r="O8" i="5"/>
  <c r="N37" i="5"/>
  <c r="N27" i="5"/>
  <c r="N18" i="5"/>
  <c r="N7" i="5"/>
  <c r="K37" i="5"/>
  <c r="K28" i="5"/>
  <c r="K16" i="5"/>
  <c r="K7" i="5"/>
  <c r="O32" i="4"/>
  <c r="O24" i="4"/>
  <c r="O16" i="4"/>
  <c r="O8" i="4"/>
  <c r="N41" i="4"/>
  <c r="N33" i="4"/>
  <c r="N25" i="4"/>
  <c r="N17" i="4"/>
  <c r="N9" i="4"/>
  <c r="I43" i="4"/>
  <c r="I35" i="4"/>
  <c r="I24" i="4"/>
  <c r="I14" i="4"/>
  <c r="I4" i="4"/>
  <c r="I38" i="4"/>
  <c r="I25" i="4"/>
  <c r="I15" i="4"/>
  <c r="H32" i="4"/>
  <c r="H15" i="4"/>
  <c r="H10" i="4"/>
  <c r="H17" i="4"/>
  <c r="H24" i="4"/>
  <c r="H35" i="4"/>
  <c r="H22" i="4"/>
  <c r="P44" i="5"/>
  <c r="L42" i="5"/>
  <c r="L39" i="5"/>
  <c r="P36" i="5"/>
  <c r="L34" i="5"/>
  <c r="L31" i="5"/>
  <c r="P28" i="5"/>
  <c r="L26" i="5"/>
  <c r="L23" i="5"/>
  <c r="P20" i="5"/>
  <c r="L18" i="5"/>
  <c r="L15" i="5"/>
  <c r="P12" i="5"/>
  <c r="L10" i="5"/>
  <c r="K43" i="5"/>
  <c r="M44" i="5"/>
  <c r="M41" i="5"/>
  <c r="I39" i="5"/>
  <c r="M36" i="5"/>
  <c r="M33" i="5"/>
  <c r="I31" i="5"/>
  <c r="M28" i="5"/>
  <c r="M25" i="5"/>
  <c r="I23" i="5"/>
  <c r="M20" i="5"/>
  <c r="M17" i="5"/>
  <c r="I15" i="5"/>
  <c r="M12" i="5"/>
  <c r="M9" i="5"/>
  <c r="I7" i="5"/>
  <c r="L7" i="5"/>
  <c r="O38" i="5"/>
  <c r="O23" i="5"/>
  <c r="O9" i="5"/>
  <c r="N36" i="5"/>
  <c r="N26" i="5"/>
  <c r="N15" i="5"/>
  <c r="K34" i="5"/>
  <c r="K23" i="5"/>
  <c r="K12" i="5"/>
  <c r="J42" i="5"/>
  <c r="J37" i="5"/>
  <c r="J32" i="5"/>
  <c r="J26" i="5"/>
  <c r="J21" i="5"/>
  <c r="J16" i="5"/>
  <c r="J10" i="5"/>
  <c r="J4" i="5"/>
  <c r="O39" i="5"/>
  <c r="O30" i="5"/>
  <c r="O22" i="5"/>
  <c r="O15" i="5"/>
  <c r="O4" i="5"/>
  <c r="N35" i="5"/>
  <c r="N25" i="5"/>
  <c r="N14" i="5"/>
  <c r="N4" i="5"/>
  <c r="K35" i="5"/>
  <c r="K24" i="5"/>
  <c r="K14" i="5"/>
  <c r="K4" i="5"/>
  <c r="O42" i="4"/>
  <c r="O38" i="4"/>
  <c r="O34" i="4"/>
  <c r="O26" i="4"/>
  <c r="O18" i="4"/>
  <c r="O10" i="4"/>
  <c r="N43" i="4"/>
  <c r="N35" i="4"/>
  <c r="N27" i="4"/>
  <c r="N19" i="4"/>
  <c r="N11" i="4"/>
  <c r="I42" i="4"/>
  <c r="I32" i="4"/>
  <c r="I22" i="4"/>
  <c r="I12" i="4"/>
  <c r="H41" i="4"/>
  <c r="I33" i="4"/>
  <c r="I23" i="4"/>
  <c r="I13" i="4"/>
  <c r="H43" i="4"/>
  <c r="H20" i="4"/>
  <c r="H7" i="4"/>
  <c r="H33" i="4"/>
  <c r="H13" i="4"/>
  <c r="H16" i="4"/>
  <c r="H19" i="4"/>
  <c r="H14" i="4"/>
  <c r="L44" i="5"/>
  <c r="L41" i="5"/>
  <c r="P38" i="5"/>
  <c r="L36" i="5"/>
  <c r="L33" i="5"/>
  <c r="P30" i="5"/>
  <c r="L28" i="5"/>
  <c r="L25" i="5"/>
  <c r="P22" i="5"/>
  <c r="L20" i="5"/>
  <c r="L17" i="5"/>
  <c r="P14" i="5"/>
  <c r="L12" i="5"/>
  <c r="L9" i="5"/>
  <c r="K45" i="5"/>
  <c r="O42" i="5"/>
  <c r="M43" i="5"/>
  <c r="I41" i="5"/>
  <c r="M38" i="5"/>
  <c r="M35" i="5"/>
  <c r="I33" i="5"/>
  <c r="M30" i="5"/>
  <c r="M27" i="5"/>
  <c r="I25" i="5"/>
  <c r="M22" i="5"/>
  <c r="M19" i="5"/>
  <c r="I17" i="5"/>
  <c r="M14" i="5"/>
  <c r="M11" i="5"/>
  <c r="I9" i="5"/>
  <c r="M5" i="5"/>
  <c r="L4" i="5"/>
  <c r="O34" i="5"/>
  <c r="O20" i="5"/>
  <c r="J45" i="5"/>
  <c r="N34" i="5"/>
  <c r="N24" i="5"/>
  <c r="O28" i="4"/>
  <c r="N37" i="4"/>
  <c r="N4" i="4"/>
  <c r="I39" i="4"/>
  <c r="I44" i="4"/>
  <c r="H29" i="4"/>
  <c r="H5" i="4"/>
  <c r="L35" i="5"/>
  <c r="P24" i="5"/>
  <c r="L14" i="5"/>
  <c r="O44" i="5"/>
  <c r="M37" i="5"/>
  <c r="I27" i="5"/>
  <c r="M16" i="5"/>
  <c r="M4" i="5"/>
  <c r="N32" i="5"/>
  <c r="K29" i="5"/>
  <c r="K5" i="5"/>
  <c r="J36" i="5"/>
  <c r="J25" i="5"/>
  <c r="J14" i="5"/>
  <c r="O29" i="5"/>
  <c r="O12" i="5"/>
  <c r="N33" i="5"/>
  <c r="N12" i="5"/>
  <c r="K31" i="5"/>
  <c r="K13" i="5"/>
  <c r="N45" i="4"/>
  <c r="N13" i="4"/>
  <c r="I30" i="4"/>
  <c r="I31" i="4"/>
  <c r="H42" i="4"/>
  <c r="H9" i="4"/>
  <c r="L43" i="5"/>
  <c r="P32" i="5"/>
  <c r="L22" i="5"/>
  <c r="L11" i="5"/>
  <c r="M45" i="5"/>
  <c r="I35" i="5"/>
  <c r="M24" i="5"/>
  <c r="M13" i="5"/>
  <c r="O31" i="5"/>
  <c r="N19" i="5"/>
  <c r="N42" i="5"/>
  <c r="K21" i="5"/>
  <c r="J34" i="5"/>
  <c r="J24" i="5"/>
  <c r="J13" i="5"/>
  <c r="O41" i="5"/>
  <c r="O27" i="5"/>
  <c r="O10" i="5"/>
  <c r="N29" i="5"/>
  <c r="N10" i="5"/>
  <c r="K30" i="5"/>
  <c r="K9" i="5"/>
  <c r="O12" i="4"/>
  <c r="N21" i="4"/>
  <c r="I20" i="4"/>
  <c r="I21" i="4"/>
  <c r="H8" i="4"/>
  <c r="P40" i="5"/>
  <c r="L30" i="5"/>
  <c r="L19" i="5"/>
  <c r="P7" i="5"/>
  <c r="I43" i="5"/>
  <c r="M32" i="5"/>
  <c r="M21" i="5"/>
  <c r="I11" i="5"/>
  <c r="O14" i="5"/>
  <c r="N11" i="5"/>
  <c r="K40" i="5"/>
  <c r="K17" i="5"/>
  <c r="J41" i="5"/>
  <c r="J30" i="5"/>
  <c r="J20" i="5"/>
  <c r="J9" i="5"/>
  <c r="O36" i="5"/>
  <c r="O21" i="5"/>
  <c r="N22" i="5"/>
  <c r="N44" i="5"/>
  <c r="K22" i="5"/>
  <c r="O20" i="4"/>
  <c r="N29" i="4"/>
  <c r="I8" i="4"/>
  <c r="I9" i="4"/>
  <c r="H26" i="4"/>
  <c r="H11" i="4"/>
  <c r="L38" i="5"/>
  <c r="L27" i="5"/>
  <c r="P16" i="5"/>
  <c r="M40" i="5"/>
  <c r="M29" i="5"/>
  <c r="I19" i="5"/>
  <c r="M8" i="5"/>
  <c r="P8" i="5"/>
  <c r="N41" i="5"/>
  <c r="N9" i="5"/>
  <c r="K32" i="5"/>
  <c r="K8" i="5"/>
  <c r="J40" i="5"/>
  <c r="J29" i="5"/>
  <c r="J18" i="5"/>
  <c r="J8" i="5"/>
  <c r="O35" i="5"/>
  <c r="O18" i="5"/>
  <c r="J43" i="5"/>
  <c r="N20" i="5"/>
  <c r="K39" i="5"/>
  <c r="K20" i="5"/>
  <c r="F49" i="2"/>
  <c r="G40" i="2"/>
  <c r="G31" i="2"/>
  <c r="G22" i="2"/>
  <c r="G13" i="2"/>
  <c r="G50" i="2"/>
  <c r="F42" i="2"/>
  <c r="F33" i="2"/>
  <c r="F24" i="2"/>
  <c r="F15" i="2"/>
  <c r="G45" i="2"/>
  <c r="G37" i="2"/>
  <c r="G27" i="2"/>
  <c r="G18" i="2"/>
  <c r="G10" i="2"/>
  <c r="G47" i="2"/>
  <c r="F39" i="2"/>
  <c r="F30" i="2"/>
  <c r="F21" i="2"/>
  <c r="F12" i="2"/>
  <c r="G46" i="2"/>
  <c r="G38" i="2"/>
  <c r="G29" i="2"/>
  <c r="G19" i="2"/>
  <c r="G11" i="2"/>
  <c r="G48" i="2"/>
  <c r="F40" i="2"/>
  <c r="F31" i="2"/>
  <c r="F22" i="2"/>
  <c r="F13" i="2"/>
  <c r="F47" i="2"/>
  <c r="G43" i="2"/>
  <c r="G34" i="2"/>
  <c r="G16" i="2"/>
  <c r="G7" i="2"/>
  <c r="F45" i="2"/>
  <c r="F27" i="2"/>
  <c r="I27" i="2" s="1"/>
  <c r="F10" i="2"/>
  <c r="G44" i="2"/>
  <c r="G35" i="2"/>
  <c r="G26" i="2"/>
  <c r="G17" i="2"/>
  <c r="G8" i="2"/>
  <c r="F46" i="2"/>
  <c r="F38" i="2"/>
  <c r="F29" i="2"/>
  <c r="F19" i="2"/>
  <c r="F11" i="2"/>
  <c r="F50" i="2"/>
  <c r="G41" i="2"/>
  <c r="G32" i="2"/>
  <c r="G23" i="2"/>
  <c r="G14" i="2"/>
  <c r="G51" i="2"/>
  <c r="F43" i="2"/>
  <c r="F34" i="2"/>
  <c r="F25" i="2"/>
  <c r="F16" i="2"/>
  <c r="I16" i="2" s="1"/>
  <c r="F7" i="2"/>
  <c r="I7" i="2" s="1"/>
  <c r="F51" i="2"/>
  <c r="G42" i="2"/>
  <c r="G33" i="2"/>
  <c r="G24" i="2"/>
  <c r="G15" i="2"/>
  <c r="F44" i="2"/>
  <c r="F35" i="2"/>
  <c r="F26" i="2"/>
  <c r="F17" i="2"/>
  <c r="F8" i="2"/>
  <c r="F48" i="2"/>
  <c r="I48" i="2" s="1"/>
  <c r="G39" i="2"/>
  <c r="G30" i="2"/>
  <c r="G21" i="2"/>
  <c r="G12" i="2"/>
  <c r="G49" i="2"/>
  <c r="F41" i="2"/>
  <c r="F32" i="2"/>
  <c r="F23" i="2"/>
  <c r="F14" i="2"/>
  <c r="G25" i="2"/>
  <c r="F37" i="2"/>
  <c r="F18" i="2"/>
  <c r="I18" i="2" s="1"/>
  <c r="L20" i="2"/>
  <c r="N20" i="2" s="1"/>
  <c r="K36" i="2"/>
  <c r="M36" i="2" s="1"/>
  <c r="K28" i="2"/>
  <c r="M28" i="2" s="1"/>
  <c r="M41" i="2"/>
  <c r="K52" i="2"/>
  <c r="M20" i="2"/>
  <c r="L28" i="2"/>
  <c r="N28" i="2" s="1"/>
  <c r="L52" i="2"/>
  <c r="M49" i="2"/>
  <c r="M47" i="2"/>
  <c r="M35" i="2"/>
  <c r="M31" i="2"/>
  <c r="M19" i="2"/>
  <c r="M15" i="2"/>
  <c r="M11" i="2"/>
  <c r="M50" i="2"/>
  <c r="M46" i="2"/>
  <c r="M45" i="2"/>
  <c r="M51" i="2"/>
  <c r="M44" i="2"/>
  <c r="M42" i="2"/>
  <c r="M38" i="2"/>
  <c r="M33" i="2"/>
  <c r="M29" i="2"/>
  <c r="M26" i="2"/>
  <c r="M22" i="2"/>
  <c r="M17" i="2"/>
  <c r="M13" i="2"/>
  <c r="M8" i="2"/>
  <c r="M43" i="2"/>
  <c r="M39" i="2"/>
  <c r="M37" i="2"/>
  <c r="M34" i="2"/>
  <c r="M30" i="2"/>
  <c r="M27" i="2"/>
  <c r="M25" i="2"/>
  <c r="M23" i="2"/>
  <c r="M21" i="2"/>
  <c r="M18" i="2"/>
  <c r="M14" i="2"/>
  <c r="M10" i="2"/>
  <c r="M7" i="2"/>
  <c r="L36" i="2"/>
  <c r="N36" i="2" s="1"/>
  <c r="M32" i="2"/>
  <c r="N43" i="2"/>
  <c r="N30" i="2"/>
  <c r="M16" i="2"/>
  <c r="M6" i="2"/>
  <c r="N6" i="2"/>
  <c r="M24" i="2"/>
  <c r="N14" i="2"/>
  <c r="N46" i="2"/>
  <c r="N39" i="2"/>
  <c r="N47" i="2"/>
  <c r="N35" i="2"/>
  <c r="N11" i="2"/>
  <c r="N51" i="2"/>
  <c r="M48" i="2"/>
  <c r="M40" i="2"/>
  <c r="N23" i="2"/>
  <c r="N19" i="2"/>
  <c r="M12" i="2"/>
  <c r="N50" i="2"/>
  <c r="N22" i="2"/>
  <c r="N18" i="2"/>
  <c r="N49" i="2"/>
  <c r="N45" i="2"/>
  <c r="H9" i="2" l="1"/>
  <c r="I9" i="2"/>
  <c r="P9" i="2"/>
  <c r="Q9" i="2"/>
  <c r="I6" i="2"/>
  <c r="I14" i="2"/>
  <c r="I26" i="2"/>
  <c r="I41" i="2"/>
  <c r="I17" i="2"/>
  <c r="I51" i="2"/>
  <c r="I34" i="2"/>
  <c r="I11" i="2"/>
  <c r="I46" i="2"/>
  <c r="I45" i="2"/>
  <c r="I31" i="2"/>
  <c r="H51" i="4"/>
  <c r="I23" i="2"/>
  <c r="I35" i="2"/>
  <c r="I29" i="2"/>
  <c r="I10" i="2"/>
  <c r="I13" i="2"/>
  <c r="I32" i="2"/>
  <c r="I8" i="2"/>
  <c r="I44" i="2"/>
  <c r="I12" i="2"/>
  <c r="I33" i="2"/>
  <c r="K51" i="4"/>
  <c r="J51" i="4"/>
  <c r="I43" i="2"/>
  <c r="I19" i="2"/>
  <c r="I47" i="2"/>
  <c r="I40" i="2"/>
  <c r="I21" i="2"/>
  <c r="I42" i="2"/>
  <c r="L51" i="4"/>
  <c r="I30" i="2"/>
  <c r="I15" i="2"/>
  <c r="N51" i="4"/>
  <c r="I37" i="2"/>
  <c r="I25" i="2"/>
  <c r="I50" i="2"/>
  <c r="I38" i="2"/>
  <c r="I22" i="2"/>
  <c r="I39" i="2"/>
  <c r="I24" i="2"/>
  <c r="I49" i="2"/>
  <c r="I51" i="4"/>
  <c r="M51" i="4"/>
  <c r="O51" i="4"/>
  <c r="L53" i="2"/>
  <c r="N52" i="2"/>
  <c r="N53" i="2" s="1"/>
  <c r="K53" i="2"/>
  <c r="M52" i="2"/>
  <c r="M53" i="2" s="1"/>
  <c r="G20" i="2" l="1"/>
  <c r="H50" i="2"/>
  <c r="Q50" i="2"/>
  <c r="P50" i="2"/>
  <c r="H46" i="2"/>
  <c r="Q46" i="2"/>
  <c r="P46" i="2"/>
  <c r="P42" i="2"/>
  <c r="Q42" i="2"/>
  <c r="H38" i="2"/>
  <c r="Q38" i="2"/>
  <c r="P38" i="2"/>
  <c r="Q33" i="2"/>
  <c r="P33" i="2"/>
  <c r="H33" i="2"/>
  <c r="F36" i="2"/>
  <c r="P29" i="2"/>
  <c r="H29" i="2"/>
  <c r="Q29" i="2"/>
  <c r="Q24" i="2"/>
  <c r="P24" i="2"/>
  <c r="H24" i="2"/>
  <c r="H19" i="2"/>
  <c r="P19" i="2"/>
  <c r="Q19" i="2"/>
  <c r="Q15" i="2"/>
  <c r="H15" i="2"/>
  <c r="P15" i="2"/>
  <c r="H11" i="2"/>
  <c r="P11" i="2"/>
  <c r="Q11" i="2"/>
  <c r="G28" i="2"/>
  <c r="F20" i="2"/>
  <c r="H6" i="2"/>
  <c r="P6" i="2"/>
  <c r="Q6" i="2"/>
  <c r="P49" i="2"/>
  <c r="H49" i="2"/>
  <c r="Q49" i="2"/>
  <c r="P45" i="2"/>
  <c r="Q45" i="2"/>
  <c r="H45" i="2"/>
  <c r="H41" i="2"/>
  <c r="Q41" i="2"/>
  <c r="P41" i="2"/>
  <c r="F52" i="2"/>
  <c r="P37" i="2"/>
  <c r="H37" i="2"/>
  <c r="Q37" i="2"/>
  <c r="P32" i="2"/>
  <c r="H32" i="2"/>
  <c r="Q32" i="2"/>
  <c r="H27" i="2"/>
  <c r="Q27" i="2"/>
  <c r="P27" i="2"/>
  <c r="Q23" i="2"/>
  <c r="P23" i="2"/>
  <c r="H23" i="2"/>
  <c r="H18" i="2"/>
  <c r="P18" i="2"/>
  <c r="Q18" i="2"/>
  <c r="H14" i="2"/>
  <c r="Q14" i="2"/>
  <c r="P14" i="2"/>
  <c r="Q10" i="2"/>
  <c r="H10" i="2"/>
  <c r="P10" i="2"/>
  <c r="H42" i="2"/>
  <c r="G36" i="2"/>
  <c r="H48" i="2"/>
  <c r="Q48" i="2"/>
  <c r="P48" i="2"/>
  <c r="H44" i="2"/>
  <c r="P44" i="2"/>
  <c r="Q44" i="2"/>
  <c r="P40" i="2"/>
  <c r="Q40" i="2"/>
  <c r="H40" i="2"/>
  <c r="Q35" i="2"/>
  <c r="P35" i="2"/>
  <c r="H35" i="2"/>
  <c r="H31" i="2"/>
  <c r="P31" i="2"/>
  <c r="Q31" i="2"/>
  <c r="Q26" i="2"/>
  <c r="P26" i="2"/>
  <c r="H26" i="2"/>
  <c r="P22" i="2"/>
  <c r="Q22" i="2"/>
  <c r="H22" i="2"/>
  <c r="H17" i="2"/>
  <c r="Q17" i="2"/>
  <c r="P17" i="2"/>
  <c r="Q13" i="2"/>
  <c r="P13" i="2"/>
  <c r="H13" i="2"/>
  <c r="H8" i="2"/>
  <c r="Q8" i="2"/>
  <c r="P8" i="2"/>
  <c r="P51" i="2"/>
  <c r="Q51" i="2"/>
  <c r="H51" i="2"/>
  <c r="Q47" i="2"/>
  <c r="P47" i="2"/>
  <c r="H47" i="2"/>
  <c r="Q43" i="2"/>
  <c r="P43" i="2"/>
  <c r="H43" i="2"/>
  <c r="H39" i="2"/>
  <c r="P39" i="2"/>
  <c r="Q39" i="2"/>
  <c r="H34" i="2"/>
  <c r="P34" i="2"/>
  <c r="Q34" i="2"/>
  <c r="H30" i="2"/>
  <c r="Q30" i="2"/>
  <c r="P30" i="2"/>
  <c r="Q25" i="2"/>
  <c r="H25" i="2"/>
  <c r="P25" i="2"/>
  <c r="F28" i="2"/>
  <c r="P21" i="2"/>
  <c r="H21" i="2"/>
  <c r="Q21" i="2"/>
  <c r="P16" i="2"/>
  <c r="Q16" i="2"/>
  <c r="H16" i="2"/>
  <c r="H12" i="2"/>
  <c r="Q12" i="2"/>
  <c r="P12" i="2"/>
  <c r="Q7" i="2"/>
  <c r="H7" i="2"/>
  <c r="P7" i="2"/>
  <c r="G52" i="2"/>
  <c r="I20" i="2" l="1"/>
  <c r="I36" i="2"/>
  <c r="I52" i="2"/>
  <c r="I28" i="2"/>
  <c r="H36" i="2"/>
  <c r="G53" i="2"/>
  <c r="Q28" i="2"/>
  <c r="P28" i="2"/>
  <c r="H28" i="2"/>
  <c r="Q36" i="2"/>
  <c r="P36" i="2"/>
  <c r="H52" i="2"/>
  <c r="P52" i="2"/>
  <c r="F53" i="2"/>
  <c r="Q52" i="2"/>
  <c r="Q20" i="2"/>
  <c r="P20" i="2"/>
  <c r="H20" i="2"/>
  <c r="I53" i="2" l="1"/>
  <c r="P53" i="2"/>
  <c r="Q53" i="2"/>
  <c r="H53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3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<sst xmlns="http://schemas.openxmlformats.org/spreadsheetml/2006/main" count="1098" uniqueCount="290">
  <si>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</si>
  <si>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</si>
  <si>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</si>
  <si>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</si>
  <si>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</si>
  <si>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</si>
  <si>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</si>
  <si>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</si>
  <si>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</si>
  <si>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</si>
  <si>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</si>
  <si>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</si>
  <si>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</si>
  <si>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</si>
  <si>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</si>
  <si>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</si>
  <si>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</si>
  <si>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</si>
  <si>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</si>
  <si>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</si>
  <si>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</si>
  <si>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</si>
  <si>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</si>
  <si>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</si>
  <si>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</si>
  <si>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</si>
  <si>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</si>
  <si>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</si>
  <si>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</si>
  <si>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</si>
  <si>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</si>
  <si>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</si>
  <si>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</si>
  <si>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</si>
  <si>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</si>
  <si>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</si>
  <si>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</si>
  <si>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</si>
  <si>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</si>
  <si>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</si>
  <si>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</si>
  <si>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</si>
  <si>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</si>
  <si>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</si>
  <si>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</si>
  <si>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</si>
  <si>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</si>
  <si>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</si>
  <si>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</si>
  <si>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</si>
  <si>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</si>
  <si>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</si>
  <si>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</si>
  <si>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</si>
  <si>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</si>
  <si>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</si>
  <si>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</si>
  <si>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</si>
  <si>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</si>
  <si>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</si>
  <si>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</si>
  <si>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</si>
  <si>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</si>
  <si>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</si>
  <si>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</si>
  <si>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</si>
  <si>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</si>
  <si>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</si>
  <si>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</si>
  <si>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</si>
  <si>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</si>
  <si>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</si>
  <si>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</si>
  <si>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</si>
  <si>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</si>
  <si>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</si>
  <si>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</si>
  <si>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</si>
  <si>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</si>
  <si>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</si>
  <si>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</si>
  <si>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</si>
  <si>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</si>
  <si>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</si>
  <si>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</si>
  <si>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</si>
  <si>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</si>
  <si>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</si>
  <si>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</si>
  <si>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</si>
  <si>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</si>
  <si>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</si>
  <si>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</si>
  <si>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</si>
  <si>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</si>
  <si>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</si>
  <si>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</si>
  <si>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</si>
  <si>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</si>
  <si>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</si>
  <si>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</si>
  <si>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</si>
  <si>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</si>
  <si>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</si>
  <si>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</si>
  <si>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</si>
  <si>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</si>
  <si>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</si>
  <si>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</si>
  <si>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</si>
  <si>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</si>
  <si>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</si>
  <si>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</si>
  <si>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</si>
  <si>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</si>
  <si>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</si>
  <si>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</si>
  <si>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</si>
  <si>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</si>
  <si>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</si>
  <si>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</si>
  <si>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</si>
  <si>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</si>
  <si>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</si>
  <si>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</si>
  <si>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</si>
  <si>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</si>
  <si>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</si>
  <si>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</si>
  <si>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</si>
  <si>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</si>
  <si>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</si>
  <si>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</si>
  <si>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</si>
  <si>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</si>
  <si>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</si>
  <si>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</si>
  <si>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</si>
  <si>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</si>
  <si>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</si>
  <si>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</si>
  <si>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</si>
  <si>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</si>
  <si>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</si>
  <si>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</si>
  <si>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</si>
  <si>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</si>
  <si>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</si>
  <si>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</si>
  <si>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</si>
  <si>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</si>
  <si>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</si>
  <si>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</si>
  <si>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</si>
  <si>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</si>
  <si>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</si>
  <si>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</si>
  <si>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</si>
  <si>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</si>
  <si>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</si>
  <si>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</si>
  <si>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</si>
  <si>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</si>
  <si>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</si>
  <si>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</si>
  <si>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</si>
  <si>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</si>
  <si>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</si>
  <si>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</si>
  <si>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</si>
  <si>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</si>
  <si>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</si>
  <si>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</si>
  <si>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</si>
  <si>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</si>
  <si>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</si>
  <si>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</si>
  <si>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</si>
  <si>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</si>
  <si>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</si>
  <si>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</si>
  <si>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</si>
  <si>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</si>
  <si>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</si>
  <si>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</si>
  <si>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</si>
  <si>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</si>
  <si>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</si>
  <si>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</si>
  <si>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</si>
  <si>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</si>
  <si>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</si>
  <si>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</si>
  <si>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</si>
  <si>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</si>
  <si>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</si>
  <si>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</si>
  <si>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</si>
  <si>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</si>
  <si>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</si>
  <si>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</si>
  <si>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</si>
  <si>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</si>
  <si>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</si>
  <si>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</si>
  <si>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</si>
  <si>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</si>
  <si>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</si>
  <si>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</si>
  <si>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</si>
  <si>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</si>
  <si>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</si>
  <si>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</si>
  <si>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</si>
  <si>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</si>
  <si>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</si>
  <si>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</si>
  <si>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</si>
  <si>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</si>
  <si>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</si>
  <si>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</si>
  <si>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</si>
  <si>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</si>
  <si>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</si>
  <si>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</si>
  <si>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</si>
  <si>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</si>
  <si>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</si>
  <si>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</si>
  <si>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</si>
  <si>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</si>
  <si>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</si>
  <si>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</si>
  <si>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</si>
  <si>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</si>
  <si>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</si>
  <si>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</si>
  <si>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</si>
  <si>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</si>
  <si>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</si>
  <si>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</si>
  <si>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</si>
  <si>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</si>
  <si>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</si>
  <si>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</si>
  <si>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</si>
  <si>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</si>
  <si>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</si>
  <si>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</si>
  <si>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</si>
  <si>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</si>
  <si>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</si>
  <si>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</si>
  <si>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</si>
  <si>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</si>
  <si>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</si>
  <si>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</si>
  <si>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</si>
  <si>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E519</t>
  </si>
  <si>
    <t>H303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</si>
  <si>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</si>
  <si>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</si>
  <si>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</si>
  <si>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</si>
  <si>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</si>
  <si>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</si>
  <si>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A512 109120</t>
  </si>
  <si>
    <t>DAU</t>
  </si>
  <si>
    <t>E518</t>
  </si>
  <si>
    <t>109120</t>
  </si>
  <si>
    <t xml:space="preserve">Childrens Total </t>
  </si>
  <si>
    <t xml:space="preserve">Womens Total </t>
  </si>
  <si>
    <t xml:space="preserve">Trust Total </t>
  </si>
  <si>
    <t>A516</t>
  </si>
  <si>
    <t>A520A</t>
  </si>
  <si>
    <t>60S</t>
  </si>
  <si>
    <t xml:space="preserve">Specialised Total </t>
  </si>
  <si>
    <t>001</t>
  </si>
  <si>
    <t>40</t>
  </si>
  <si>
    <t>A217A</t>
  </si>
  <si>
    <t>60N</t>
  </si>
  <si>
    <t>C602</t>
  </si>
  <si>
    <t>D1</t>
  </si>
  <si>
    <t>D502A</t>
  </si>
  <si>
    <t>D505A</t>
  </si>
  <si>
    <t>D701B</t>
  </si>
  <si>
    <t>P15</t>
  </si>
  <si>
    <t>P2</t>
  </si>
  <si>
    <t>P6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</si>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</sst>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74" tableType="queryTable" totalsRowShown="0" headerRowDxfId="5">
  <autoFilter ref="A1:E74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selection activeCell="P11" sqref="P11"/>
    </sheetView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260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5" si="0">VLOOKUP($C3,$W$2:$AB$73,2,FALSE)</f>
        <v>RA701</v>
      </c>
      <c r="E3" t="str">
        <f t="shared" ref="E3:E45" si="1">VLOOKUP($C3,$W$2:$AB$73,3,FALSE)</f>
        <v>Bristol Royal Infirmary</v>
      </c>
      <c r="F3" t="str">
        <f>$C3</f>
        <v>C808</v>
      </c>
      <c r="G3" t="str">
        <f t="shared" ref="G3:G45" si="2">VLOOKUP($C3,$W$2:$AB$73,4,FALSE)</f>
        <v>300 - GENERAL MEDICINE</v>
      </c>
      <c r="H3" t="str">
        <f t="shared" ref="H3:H45" si="3">IF(VLOOKUP($C3,$W$2:$AB$73,5,FALSE)=0,"",VLOOKUP($C3,$W$2:$AB$73,5,FALSE))</f>
        <v/>
      </c>
      <c r="I3">
        <f>VLOOKUP($A3,'Unify Report'!$A$1:$V$99,4,FALSE)</f>
        <v>1376.5</v>
      </c>
      <c r="J3">
        <f>VLOOKUP($A3,'Unify Report'!$A$1:$V$99,3,FALSE)</f>
        <v>1438.3</v>
      </c>
      <c r="K3">
        <f>VLOOKUP($A3,'Unify Report'!$A$1:$V$99,8,FALSE)</f>
        <v>1084.5</v>
      </c>
      <c r="L3">
        <f>VLOOKUP($A3,'Unify Report'!$A$1:$V$99,7,FALSE)</f>
        <v>2151.75</v>
      </c>
      <c r="M3">
        <f>VLOOKUP($A3,'Unify Report'!$A$1:$V$99,12,FALSE)</f>
        <v>1023</v>
      </c>
      <c r="N3">
        <f>VLOOKUP($A3,'Unify Report'!$A$1:$V$99,11,FALSE)</f>
        <v>1031.25</v>
      </c>
      <c r="O3">
        <f>VLOOKUP($A3,'Unify Report'!$A$1:$V$99,16,FALSE)</f>
        <v>682</v>
      </c>
      <c r="P3">
        <f>VLOOKUP($A3,'Unify Report'!$A$1:$V$99,15,FALSE)</f>
        <v>2012.95</v>
      </c>
      <c r="Q3" s="97">
        <f>VLOOKUP($C3,CHPPD!$D$6:$Q$71,8,FALSE)</f>
        <v>752</v>
      </c>
      <c r="W3" t="s">
        <v>186</v>
      </c>
      <c r="X3" t="s">
        <v>184</v>
      </c>
      <c r="Y3" s="110" t="s">
        <v>260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5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2682.5</v>
      </c>
      <c r="J4">
        <f>VLOOKUP($A4,'Unify Report'!$A$1:$V$99,3,FALSE)</f>
        <v>2912.5833333333335</v>
      </c>
      <c r="K4">
        <f>VLOOKUP($A4,'Unify Report'!$A$1:$V$99,8,FALSE)</f>
        <v>1891.6166666666666</v>
      </c>
      <c r="L4">
        <f>VLOOKUP($A4,'Unify Report'!$A$1:$V$99,7,FALSE)</f>
        <v>1915</v>
      </c>
      <c r="M4">
        <f>VLOOKUP($A4,'Unify Report'!$A$1:$V$99,12,FALSE)</f>
        <v>2387</v>
      </c>
      <c r="N4">
        <f>VLOOKUP($A4,'Unify Report'!$A$1:$V$99,11,FALSE)</f>
        <v>2583.5</v>
      </c>
      <c r="O4">
        <f>VLOOKUP($A4,'Unify Report'!$A$1:$V$99,16,FALSE)</f>
        <v>1782</v>
      </c>
      <c r="P4">
        <f>VLOOKUP($A4,'Unify Report'!$A$1:$V$99,15,FALSE)</f>
        <v>1853</v>
      </c>
      <c r="Q4" s="97">
        <f>VLOOKUP($C4,CHPPD!$D$6:$Q$71,8,FALSE)</f>
        <v>835</v>
      </c>
      <c r="W4" t="s">
        <v>189</v>
      </c>
      <c r="X4" t="s">
        <v>184</v>
      </c>
      <c r="Y4" s="110" t="s">
        <v>260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2236.3000000000002</v>
      </c>
      <c r="J5">
        <f>VLOOKUP($A5,'Unify Report'!$A$1:$V$99,3,FALSE)</f>
        <v>2047</v>
      </c>
      <c r="K5">
        <f>VLOOKUP($A5,'Unify Report'!$A$1:$V$99,8,FALSE)</f>
        <v>1834.5</v>
      </c>
      <c r="L5">
        <f>VLOOKUP($A5,'Unify Report'!$A$1:$V$99,7,FALSE)</f>
        <v>1999.6666666666667</v>
      </c>
      <c r="M5">
        <f>VLOOKUP($A5,'Unify Report'!$A$1:$V$99,12,FALSE)</f>
        <v>1705</v>
      </c>
      <c r="N5">
        <f>VLOOKUP($A5,'Unify Report'!$A$1:$V$99,11,FALSE)</f>
        <v>1694</v>
      </c>
      <c r="O5">
        <f>VLOOKUP($A5,'Unify Report'!$A$1:$V$99,16,FALSE)</f>
        <v>1353</v>
      </c>
      <c r="P5">
        <f>VLOOKUP($A5,'Unify Report'!$A$1:$V$99,15,FALSE)</f>
        <v>1742.5</v>
      </c>
      <c r="Q5" s="97">
        <f>VLOOKUP($C5,CHPPD!$D$6:$Q$71,8,FALSE)</f>
        <v>897</v>
      </c>
      <c r="W5" t="s">
        <v>191</v>
      </c>
      <c r="X5" t="s">
        <v>184</v>
      </c>
      <c r="Y5" s="110" t="s">
        <v>260</v>
      </c>
      <c r="Z5" t="s">
        <v>185</v>
      </c>
      <c r="AA5" t="s">
        <v>190</v>
      </c>
    </row>
    <row r="6" spans="1:27">
      <c r="A6" s="70" t="s">
        <v>269</v>
      </c>
      <c r="B6" s="21" t="s">
        <v>266</v>
      </c>
      <c r="C6" s="98" t="s">
        <v>265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A512</v>
      </c>
      <c r="G6" t="str">
        <f t="shared" si="2"/>
        <v>300 - GENERAL MEDICINE</v>
      </c>
      <c r="I6">
        <f>VLOOKUP($A6,'Unify Report'!$A$1:$V$99,4,FALSE)</f>
        <v>727.25</v>
      </c>
      <c r="J6">
        <f>VLOOKUP($A6,'Unify Report'!$A$1:$V$99,3,FALSE)</f>
        <v>744.5</v>
      </c>
      <c r="K6">
        <f>VLOOKUP($A6,'Unify Report'!$A$1:$V$99,8,FALSE)</f>
        <v>371</v>
      </c>
      <c r="L6">
        <f>VLOOKUP($A6,'Unify Report'!$A$1:$V$99,7,FALSE)</f>
        <v>264.75</v>
      </c>
      <c r="M6">
        <f>VLOOKUP($A6,'Unify Report'!$A$1:$V$99,12,FALSE)</f>
        <v>682</v>
      </c>
      <c r="N6">
        <f>VLOOKUP($A6,'Unify Report'!$A$1:$V$99,11,FALSE)</f>
        <v>670.83333333333337</v>
      </c>
      <c r="O6">
        <f>VLOOKUP($A6,'Unify Report'!$A$1:$V$99,16,FALSE)</f>
        <v>341</v>
      </c>
      <c r="P6">
        <f>VLOOKUP($A6,'Unify Report'!$A$1:$V$99,15,FALSE)</f>
        <v>341</v>
      </c>
      <c r="Q6" s="97">
        <f>VLOOKUP($C6,CHPPD!$D$6:$Q$71,8,FALSE)</f>
        <v>251</v>
      </c>
      <c r="W6" s="110" t="s">
        <v>265</v>
      </c>
      <c r="X6" t="s">
        <v>184</v>
      </c>
      <c r="Y6" s="110" t="s">
        <v>260</v>
      </c>
      <c r="Z6" t="s">
        <v>185</v>
      </c>
    </row>
    <row r="7" spans="1:27">
      <c r="A7" s="21" t="s">
        <v>57</v>
      </c>
      <c r="B7" s="21" t="s">
        <v>13</v>
      </c>
      <c r="C7" s="21" t="s">
        <v>99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A515</v>
      </c>
      <c r="G7" t="str">
        <f t="shared" si="2"/>
        <v>300 - GENERAL MEDICINE</v>
      </c>
      <c r="H7" t="str">
        <f t="shared" si="3"/>
        <v>430 - GERIATRIC MEDICINE</v>
      </c>
      <c r="I7">
        <f>VLOOKUP($A7,'Unify Report'!$A$1:$V$99,4,FALSE)</f>
        <v>1860.5833333333333</v>
      </c>
      <c r="J7">
        <f>VLOOKUP($A7,'Unify Report'!$A$1:$V$99,3,FALSE)</f>
        <v>1737.6666666666667</v>
      </c>
      <c r="K7">
        <f>VLOOKUP($A7,'Unify Report'!$A$1:$V$99,8,FALSE)</f>
        <v>1103</v>
      </c>
      <c r="L7">
        <f>VLOOKUP($A7,'Unify Report'!$A$1:$V$99,7,FALSE)</f>
        <v>1395.1666666666667</v>
      </c>
      <c r="M7">
        <f>VLOOKUP($A7,'Unify Report'!$A$1:$V$99,12,FALSE)</f>
        <v>1364</v>
      </c>
      <c r="N7">
        <f>VLOOKUP($A7,'Unify Report'!$A$1:$V$99,11,FALSE)</f>
        <v>1375</v>
      </c>
      <c r="O7">
        <f>VLOOKUP($A7,'Unify Report'!$A$1:$V$99,16,FALSE)</f>
        <v>1023</v>
      </c>
      <c r="P7">
        <f>VLOOKUP($A7,'Unify Report'!$A$1:$V$99,15,FALSE)</f>
        <v>1562.5</v>
      </c>
      <c r="Q7" s="97">
        <f>VLOOKUP($C7,CHPPD!$D$6:$Q$71,8,FALSE)</f>
        <v>702</v>
      </c>
      <c r="W7" t="s">
        <v>105</v>
      </c>
      <c r="X7" t="s">
        <v>184</v>
      </c>
      <c r="Y7" s="110" t="s">
        <v>260</v>
      </c>
      <c r="Z7" t="s">
        <v>185</v>
      </c>
    </row>
    <row r="8" spans="1:27">
      <c r="A8" s="21" t="s">
        <v>58</v>
      </c>
      <c r="B8" s="21" t="s">
        <v>18</v>
      </c>
      <c r="C8" s="21" t="s">
        <v>100</v>
      </c>
      <c r="D8" t="str">
        <f t="shared" si="0"/>
        <v>RA701</v>
      </c>
      <c r="E8" t="str">
        <f t="shared" si="1"/>
        <v>Bristol Royal Infirmary</v>
      </c>
      <c r="F8" t="str">
        <f t="shared" si="4"/>
        <v>A518</v>
      </c>
      <c r="G8" t="str">
        <f t="shared" si="2"/>
        <v>300 - GENERAL MEDICINE</v>
      </c>
      <c r="H8" t="str">
        <f t="shared" si="3"/>
        <v/>
      </c>
      <c r="I8">
        <f>VLOOKUP($A8,'Unify Report'!$A$1:$V$99,4,FALSE)</f>
        <v>1118.5</v>
      </c>
      <c r="J8">
        <f>VLOOKUP($A8,'Unify Report'!$A$1:$V$99,3,FALSE)</f>
        <v>1073.75</v>
      </c>
      <c r="K8">
        <f>VLOOKUP($A8,'Unify Report'!$A$1:$V$99,8,FALSE)</f>
        <v>744.5</v>
      </c>
      <c r="L8">
        <f>VLOOKUP($A8,'Unify Report'!$A$1:$V$99,7,FALSE)</f>
        <v>800.75</v>
      </c>
      <c r="M8">
        <f>VLOOKUP($A8,'Unify Report'!$A$1:$V$99,12,FALSE)</f>
        <v>682</v>
      </c>
      <c r="N8">
        <f>VLOOKUP($A8,'Unify Report'!$A$1:$V$99,11,FALSE)</f>
        <v>682</v>
      </c>
      <c r="O8">
        <f>VLOOKUP($A8,'Unify Report'!$A$1:$V$99,16,FALSE)</f>
        <v>682</v>
      </c>
      <c r="P8">
        <f>VLOOKUP($A8,'Unify Report'!$A$1:$V$99,15,FALSE)</f>
        <v>765.25</v>
      </c>
      <c r="Q8" s="97">
        <f>VLOOKUP($C8,CHPPD!$D$6:$Q$71,8,FALSE)</f>
        <v>495</v>
      </c>
      <c r="W8" t="s">
        <v>192</v>
      </c>
      <c r="X8" t="s">
        <v>184</v>
      </c>
      <c r="Y8" s="110" t="s">
        <v>260</v>
      </c>
      <c r="Z8" t="s">
        <v>190</v>
      </c>
      <c r="AA8" t="s">
        <v>188</v>
      </c>
    </row>
    <row r="9" spans="1:27">
      <c r="A9" s="21" t="s">
        <v>59</v>
      </c>
      <c r="B9" s="21" t="s">
        <v>15</v>
      </c>
      <c r="C9" s="21" t="s">
        <v>101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A522</v>
      </c>
      <c r="G9" t="str">
        <f t="shared" si="2"/>
        <v>300 - GENERAL MEDICINE</v>
      </c>
      <c r="H9" t="str">
        <f t="shared" si="3"/>
        <v>430 - GERIATRIC MEDICINE</v>
      </c>
      <c r="I9">
        <f>VLOOKUP($A9,'Unify Report'!$A$1:$V$99,4,FALSE)</f>
        <v>1628</v>
      </c>
      <c r="J9">
        <f>VLOOKUP($A9,'Unify Report'!$A$1:$V$99,3,FALSE)</f>
        <v>1603.75</v>
      </c>
      <c r="K9">
        <f>VLOOKUP($A9,'Unify Report'!$A$1:$V$99,8,FALSE)</f>
        <v>1121.25</v>
      </c>
      <c r="L9">
        <f>VLOOKUP($A9,'Unify Report'!$A$1:$V$99,7,FALSE)</f>
        <v>1202.5</v>
      </c>
      <c r="M9">
        <f>VLOOKUP($A9,'Unify Report'!$A$1:$V$99,12,FALSE)</f>
        <v>1023</v>
      </c>
      <c r="N9">
        <f>VLOOKUP($A9,'Unify Report'!$A$1:$V$99,11,FALSE)</f>
        <v>1056</v>
      </c>
      <c r="O9">
        <f>VLOOKUP($A9,'Unify Report'!$A$1:$V$99,16,FALSE)</f>
        <v>1022.75</v>
      </c>
      <c r="P9">
        <f>VLOOKUP($A9,'Unify Report'!$A$1:$V$99,15,FALSE)</f>
        <v>1103.75</v>
      </c>
      <c r="Q9" s="97">
        <f>VLOOKUP($C9,CHPPD!$D$6:$Q$71,8,FALSE)</f>
        <v>723</v>
      </c>
      <c r="W9" t="s">
        <v>119</v>
      </c>
      <c r="X9" t="s">
        <v>184</v>
      </c>
      <c r="Y9" s="110" t="s">
        <v>260</v>
      </c>
      <c r="Z9" t="s">
        <v>193</v>
      </c>
      <c r="AA9" t="s">
        <v>188</v>
      </c>
    </row>
    <row r="10" spans="1:27">
      <c r="A10" s="21" t="s">
        <v>60</v>
      </c>
      <c r="B10" s="21" t="s">
        <v>22</v>
      </c>
      <c r="C10" s="21" t="s">
        <v>102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A524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1116.5</v>
      </c>
      <c r="J10">
        <f>VLOOKUP($A10,'Unify Report'!$A$1:$V$99,3,FALSE)</f>
        <v>1091.5</v>
      </c>
      <c r="K10">
        <f>VLOOKUP($A10,'Unify Report'!$A$1:$V$99,8,FALSE)</f>
        <v>930.5</v>
      </c>
      <c r="L10">
        <f>VLOOKUP($A10,'Unify Report'!$A$1:$V$99,7,FALSE)</f>
        <v>1030</v>
      </c>
      <c r="M10">
        <f>VLOOKUP($A10,'Unify Report'!$A$1:$V$99,12,FALSE)</f>
        <v>1023</v>
      </c>
      <c r="N10">
        <f>VLOOKUP($A10,'Unify Report'!$A$1:$V$99,11,FALSE)</f>
        <v>1007.5166666666667</v>
      </c>
      <c r="O10">
        <f>VLOOKUP($A10,'Unify Report'!$A$1:$V$99,16,FALSE)</f>
        <v>341</v>
      </c>
      <c r="P10">
        <f>VLOOKUP($A10,'Unify Report'!$A$1:$V$99,15,FALSE)</f>
        <v>627</v>
      </c>
      <c r="Q10" s="97">
        <f>VLOOKUP($C10,CHPPD!$D$6:$Q$71,8,FALSE)</f>
        <v>582</v>
      </c>
      <c r="W10" t="s">
        <v>194</v>
      </c>
      <c r="X10" t="s">
        <v>184</v>
      </c>
      <c r="Y10" s="110" t="s">
        <v>260</v>
      </c>
      <c r="Z10" t="s">
        <v>190</v>
      </c>
      <c r="AA10" t="s">
        <v>185</v>
      </c>
    </row>
    <row r="11" spans="1:27">
      <c r="A11" s="21" t="s">
        <v>61</v>
      </c>
      <c r="B11" s="21" t="s">
        <v>23</v>
      </c>
      <c r="C11" s="21" t="s">
        <v>103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A525</v>
      </c>
      <c r="G11" t="str">
        <f t="shared" si="2"/>
        <v>300 - GENERAL MEDICINE</v>
      </c>
      <c r="H11" t="str">
        <f t="shared" si="3"/>
        <v/>
      </c>
      <c r="I11">
        <f>VLOOKUP($A11,'Unify Report'!$A$1:$V$99,4,FALSE)</f>
        <v>1499</v>
      </c>
      <c r="J11">
        <f>VLOOKUP($A11,'Unify Report'!$A$1:$V$99,3,FALSE)</f>
        <v>1349.75</v>
      </c>
      <c r="K11">
        <f>VLOOKUP($A11,'Unify Report'!$A$1:$V$99,8,FALSE)</f>
        <v>751</v>
      </c>
      <c r="L11">
        <f>VLOOKUP($A11,'Unify Report'!$A$1:$V$99,7,FALSE)</f>
        <v>696</v>
      </c>
      <c r="M11">
        <f>VLOOKUP($A11,'Unify Report'!$A$1:$V$99,12,FALSE)</f>
        <v>1360.1666666666699</v>
      </c>
      <c r="N11">
        <f>VLOOKUP($A11,'Unify Report'!$A$1:$V$99,11,FALSE)</f>
        <v>1305.6666666666667</v>
      </c>
      <c r="O11">
        <f>VLOOKUP($A11,'Unify Report'!$A$1:$V$99,16,FALSE)</f>
        <v>682</v>
      </c>
      <c r="P11">
        <f>VLOOKUP($A11,'Unify Report'!$A$1:$V$99,15,FALSE)</f>
        <v>638</v>
      </c>
      <c r="Q11" s="97">
        <f>VLOOKUP($C11,CHPPD!$D$6:$Q$71,8,FALSE)</f>
        <v>405</v>
      </c>
      <c r="W11" t="s">
        <v>111</v>
      </c>
      <c r="X11" t="s">
        <v>184</v>
      </c>
      <c r="Y11" s="110" t="s">
        <v>260</v>
      </c>
      <c r="Z11" t="s">
        <v>195</v>
      </c>
      <c r="AA11" t="s">
        <v>187</v>
      </c>
    </row>
    <row r="12" spans="1:27">
      <c r="A12" s="21" t="s">
        <v>62</v>
      </c>
      <c r="B12" s="21" t="s">
        <v>16</v>
      </c>
      <c r="C12" s="21" t="s">
        <v>104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A528</v>
      </c>
      <c r="G12" t="str">
        <f t="shared" si="2"/>
        <v>430 - GERIATRIC MEDICINE</v>
      </c>
      <c r="H12" t="str">
        <f t="shared" si="3"/>
        <v/>
      </c>
      <c r="I12">
        <f>VLOOKUP($A12,'Unify Report'!$A$1:$V$99,4,FALSE)</f>
        <v>1116.25</v>
      </c>
      <c r="J12">
        <f>VLOOKUP($A12,'Unify Report'!$A$1:$V$99,3,FALSE)</f>
        <v>1140.75</v>
      </c>
      <c r="K12">
        <f>VLOOKUP($A12,'Unify Report'!$A$1:$V$99,8,FALSE)</f>
        <v>1068.25</v>
      </c>
      <c r="L12">
        <f>VLOOKUP($A12,'Unify Report'!$A$1:$V$99,7,FALSE)</f>
        <v>1566.5</v>
      </c>
      <c r="M12">
        <f>VLOOKUP($A12,'Unify Report'!$A$1:$V$99,12,FALSE)</f>
        <v>682</v>
      </c>
      <c r="N12">
        <f>VLOOKUP($A12,'Unify Report'!$A$1:$V$99,11,FALSE)</f>
        <v>682</v>
      </c>
      <c r="O12">
        <f>VLOOKUP($A12,'Unify Report'!$A$1:$V$99,16,FALSE)</f>
        <v>671</v>
      </c>
      <c r="P12">
        <f>VLOOKUP($A12,'Unify Report'!$A$1:$V$99,15,FALSE)</f>
        <v>1495.5833333333333</v>
      </c>
      <c r="Q12" s="97">
        <f>VLOOKUP($C12,CHPPD!$D$6:$Q$71,8,FALSE)</f>
        <v>619</v>
      </c>
      <c r="W12" t="s">
        <v>112</v>
      </c>
      <c r="X12" t="s">
        <v>184</v>
      </c>
      <c r="Y12" s="110" t="s">
        <v>260</v>
      </c>
      <c r="Z12" t="s">
        <v>187</v>
      </c>
      <c r="AA12" t="s">
        <v>195</v>
      </c>
    </row>
    <row r="13" spans="1:27">
      <c r="A13" s="21" t="s">
        <v>63</v>
      </c>
      <c r="B13" s="21" t="s">
        <v>14</v>
      </c>
      <c r="C13" s="21" t="s">
        <v>105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A605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750.25</v>
      </c>
      <c r="J13">
        <f>VLOOKUP($A13,'Unify Report'!$A$1:$V$99,3,FALSE)</f>
        <v>756</v>
      </c>
      <c r="K13">
        <f>VLOOKUP($A13,'Unify Report'!$A$1:$V$99,8,FALSE)</f>
        <v>1480</v>
      </c>
      <c r="L13">
        <f>VLOOKUP($A13,'Unify Report'!$A$1:$V$99,7,FALSE)</f>
        <v>1545.25</v>
      </c>
      <c r="M13">
        <f>VLOOKUP($A13,'Unify Report'!$A$1:$V$99,12,FALSE)</f>
        <v>682</v>
      </c>
      <c r="N13">
        <f>VLOOKUP($A13,'Unify Report'!$A$1:$V$99,11,FALSE)</f>
        <v>680.75</v>
      </c>
      <c r="O13">
        <f>VLOOKUP($A13,'Unify Report'!$A$1:$V$99,16,FALSE)</f>
        <v>682</v>
      </c>
      <c r="P13">
        <f>VLOOKUP($A13,'Unify Report'!$A$1:$V$99,15,FALSE)</f>
        <v>792</v>
      </c>
      <c r="Q13" s="97">
        <f>VLOOKUP($C13,CHPPD!$D$6:$Q$71,8,FALSE)</f>
        <v>557</v>
      </c>
      <c r="W13" t="s">
        <v>113</v>
      </c>
      <c r="X13" t="s">
        <v>184</v>
      </c>
      <c r="Y13" s="110" t="s">
        <v>260</v>
      </c>
      <c r="Z13" t="s">
        <v>195</v>
      </c>
      <c r="AA13" t="s">
        <v>185</v>
      </c>
    </row>
    <row r="14" spans="1:27">
      <c r="A14" s="21" t="s">
        <v>64</v>
      </c>
      <c r="B14" s="21" t="s">
        <v>21</v>
      </c>
      <c r="C14" s="21" t="s">
        <v>106</v>
      </c>
      <c r="D14" t="str">
        <f t="shared" si="0"/>
        <v>RA701</v>
      </c>
      <c r="E14" t="str">
        <f t="shared" si="1"/>
        <v>Bristol Royal Infirmary</v>
      </c>
      <c r="F14" t="str">
        <f t="shared" si="4"/>
        <v>A900</v>
      </c>
      <c r="G14" t="str">
        <f t="shared" si="2"/>
        <v>300 - GENERAL MEDICINE</v>
      </c>
      <c r="H14" t="str">
        <f t="shared" si="3"/>
        <v/>
      </c>
      <c r="I14">
        <f>VLOOKUP($A14,'Unify Report'!$A$1:$V$99,4,FALSE)</f>
        <v>1351</v>
      </c>
      <c r="J14">
        <f>VLOOKUP($A14,'Unify Report'!$A$1:$V$99,3,FALSE)</f>
        <v>1339.75</v>
      </c>
      <c r="K14">
        <f>VLOOKUP($A14,'Unify Report'!$A$1:$V$99,8,FALSE)</f>
        <v>1106.25</v>
      </c>
      <c r="L14">
        <f>VLOOKUP($A14,'Unify Report'!$A$1:$V$99,7,FALSE)</f>
        <v>1143.75</v>
      </c>
      <c r="M14">
        <f>VLOOKUP($A14,'Unify Report'!$A$1:$V$99,12,FALSE)</f>
        <v>1023</v>
      </c>
      <c r="N14">
        <f>VLOOKUP($A14,'Unify Report'!$A$1:$V$99,11,FALSE)</f>
        <v>1056</v>
      </c>
      <c r="O14">
        <f>VLOOKUP($A14,'Unify Report'!$A$1:$V$99,16,FALSE)</f>
        <v>682</v>
      </c>
      <c r="P14">
        <f>VLOOKUP($A14,'Unify Report'!$A$1:$V$99,15,FALSE)</f>
        <v>715</v>
      </c>
      <c r="Q14" s="97">
        <f>VLOOKUP($C14,CHPPD!$D$6:$Q$71,8,FALSE)</f>
        <v>717</v>
      </c>
      <c r="W14" s="110" t="s">
        <v>252</v>
      </c>
      <c r="X14" t="s">
        <v>196</v>
      </c>
      <c r="Y14" s="110" t="s">
        <v>261</v>
      </c>
      <c r="Z14" t="s">
        <v>197</v>
      </c>
      <c r="AA14" t="s">
        <v>188</v>
      </c>
    </row>
    <row r="15" spans="1:27">
      <c r="A15" s="21" t="s">
        <v>65</v>
      </c>
      <c r="B15" s="21" t="s">
        <v>24</v>
      </c>
      <c r="C15" s="22" t="s">
        <v>107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100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1509</v>
      </c>
      <c r="J15">
        <f>VLOOKUP($A15,'Unify Report'!$A$1:$V$99,3,FALSE)</f>
        <v>1616</v>
      </c>
      <c r="K15">
        <f>VLOOKUP($A15,'Unify Report'!$A$1:$V$99,8,FALSE)</f>
        <v>1893.5</v>
      </c>
      <c r="L15">
        <f>VLOOKUP($A15,'Unify Report'!$A$1:$V$99,7,FALSE)</f>
        <v>1696.75</v>
      </c>
      <c r="M15">
        <f>VLOOKUP($A15,'Unify Report'!$A$1:$V$99,12,FALSE)</f>
        <v>682</v>
      </c>
      <c r="N15">
        <f>VLOOKUP($A15,'Unify Report'!$A$1:$V$99,11,FALSE)</f>
        <v>889.75</v>
      </c>
      <c r="O15">
        <f>VLOOKUP($A15,'Unify Report'!$A$1:$V$99,16,FALSE)</f>
        <v>1012</v>
      </c>
      <c r="P15">
        <f>VLOOKUP($A15,'Unify Report'!$A$1:$V$99,15,FALSE)</f>
        <v>1177</v>
      </c>
      <c r="Q15" s="97">
        <f>VLOOKUP($C15,CHPPD!$D$6:$Q$71,8,FALSE)</f>
        <v>913</v>
      </c>
      <c r="W15" s="110" t="s">
        <v>247</v>
      </c>
      <c r="X15" t="s">
        <v>196</v>
      </c>
      <c r="Y15" s="110" t="s">
        <v>261</v>
      </c>
      <c r="Z15" t="s">
        <v>198</v>
      </c>
      <c r="AA15" t="s">
        <v>199</v>
      </c>
    </row>
    <row r="16" spans="1:27">
      <c r="A16" s="21" t="s">
        <v>66</v>
      </c>
      <c r="B16" s="21" t="s">
        <v>25</v>
      </c>
      <c r="C16" s="22" t="s">
        <v>108</v>
      </c>
      <c r="D16" t="str">
        <f t="shared" si="0"/>
        <v>RA773</v>
      </c>
      <c r="E16" t="str">
        <f t="shared" si="1"/>
        <v>Bristol Royal Hospital For Children</v>
      </c>
      <c r="F16" t="str">
        <f t="shared" si="4"/>
        <v>200</v>
      </c>
      <c r="G16" t="str">
        <f t="shared" si="2"/>
        <v>314 - REHABILITATION</v>
      </c>
      <c r="H16" t="str">
        <f t="shared" si="3"/>
        <v>300 - GENERAL MEDICINE</v>
      </c>
      <c r="I16">
        <f>VLOOKUP($A16,'Unify Report'!$A$1:$V$99,4,FALSE)</f>
        <v>1504</v>
      </c>
      <c r="J16">
        <f>VLOOKUP($A16,'Unify Report'!$A$1:$V$99,3,FALSE)</f>
        <v>1601.5</v>
      </c>
      <c r="K16">
        <f>VLOOKUP($A16,'Unify Report'!$A$1:$V$99,8,FALSE)</f>
        <v>1694.75</v>
      </c>
      <c r="L16">
        <f>VLOOKUP($A16,'Unify Report'!$A$1:$V$99,7,FALSE)</f>
        <v>1445.5</v>
      </c>
      <c r="M16">
        <f>VLOOKUP($A16,'Unify Report'!$A$1:$V$99,12,FALSE)</f>
        <v>682</v>
      </c>
      <c r="N16">
        <f>VLOOKUP($A16,'Unify Report'!$A$1:$V$99,11,FALSE)</f>
        <v>858</v>
      </c>
      <c r="O16">
        <f>VLOOKUP($A16,'Unify Report'!$A$1:$V$99,16,FALSE)</f>
        <v>1023</v>
      </c>
      <c r="P16">
        <f>VLOOKUP($A16,'Unify Report'!$A$1:$V$99,15,FALSE)</f>
        <v>1177</v>
      </c>
      <c r="Q16" s="97">
        <f>VLOOKUP($C16,CHPPD!$D$6:$Q$71,8,FALSE)</f>
        <v>893</v>
      </c>
      <c r="W16" s="110" t="s">
        <v>253</v>
      </c>
      <c r="X16" t="s">
        <v>196</v>
      </c>
      <c r="Y16" s="110" t="s">
        <v>261</v>
      </c>
      <c r="Z16" t="s">
        <v>199</v>
      </c>
      <c r="AA16" t="s">
        <v>198</v>
      </c>
    </row>
    <row r="17" spans="1:27">
      <c r="A17" s="21" t="s">
        <v>67</v>
      </c>
      <c r="B17" s="21" t="s">
        <v>27</v>
      </c>
      <c r="C17" s="21" t="s">
        <v>109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C603</v>
      </c>
      <c r="G17" t="str">
        <f t="shared" si="2"/>
        <v>320 - CARDIOLOGY</v>
      </c>
      <c r="H17" t="str">
        <f t="shared" si="3"/>
        <v/>
      </c>
      <c r="I17">
        <f>VLOOKUP($A17,'Unify Report'!$A$1:$V$99,4,FALSE)</f>
        <v>1868.5</v>
      </c>
      <c r="J17">
        <f>VLOOKUP($A17,'Unify Report'!$A$1:$V$99,3,FALSE)</f>
        <v>1667.5</v>
      </c>
      <c r="K17">
        <f>VLOOKUP($A17,'Unify Report'!$A$1:$V$99,8,FALSE)</f>
        <v>374.5</v>
      </c>
      <c r="L17">
        <f>VLOOKUP($A17,'Unify Report'!$A$1:$V$99,7,FALSE)</f>
        <v>332.5</v>
      </c>
      <c r="M17">
        <f>VLOOKUP($A17,'Unify Report'!$A$1:$V$99,12,FALSE)</f>
        <v>1364</v>
      </c>
      <c r="N17">
        <f>VLOOKUP($A17,'Unify Report'!$A$1:$V$99,11,FALSE)</f>
        <v>1353</v>
      </c>
      <c r="O17">
        <f>VLOOKUP($A17,'Unify Report'!$A$1:$V$99,16,FALSE)</f>
        <v>341</v>
      </c>
      <c r="P17">
        <f>VLOOKUP($A17,'Unify Report'!$A$1:$V$99,15,FALSE)</f>
        <v>352</v>
      </c>
      <c r="Q17" s="97">
        <f>VLOOKUP($C17,CHPPD!$D$6:$Q$71,8,FALSE)</f>
        <v>284</v>
      </c>
      <c r="W17" s="110" t="s">
        <v>244</v>
      </c>
      <c r="X17" t="s">
        <v>196</v>
      </c>
      <c r="Y17" s="110" t="s">
        <v>261</v>
      </c>
      <c r="Z17" t="s">
        <v>199</v>
      </c>
      <c r="AA17" t="s">
        <v>197</v>
      </c>
    </row>
    <row r="18" spans="1:27">
      <c r="A18" s="21" t="s">
        <v>68</v>
      </c>
      <c r="B18" s="21" t="s">
        <v>30</v>
      </c>
      <c r="C18" s="21" t="s">
        <v>110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C604</v>
      </c>
      <c r="G18" t="str">
        <f t="shared" si="2"/>
        <v>170 - CARDIOTHORACIC SURGERY</v>
      </c>
      <c r="H18" t="str">
        <f t="shared" si="3"/>
        <v>320 - CARDIOLOGY</v>
      </c>
      <c r="I18">
        <f>VLOOKUP($A18,'Unify Report'!$A$1:$V$99,4,FALSE)</f>
        <v>6341.8833333333332</v>
      </c>
      <c r="J18">
        <f>VLOOKUP($A18,'Unify Report'!$A$1:$V$99,3,FALSE)</f>
        <v>6116.9666666666662</v>
      </c>
      <c r="K18">
        <f>VLOOKUP($A18,'Unify Report'!$A$1:$V$99,8,FALSE)</f>
        <v>608</v>
      </c>
      <c r="L18">
        <f>VLOOKUP($A18,'Unify Report'!$A$1:$V$99,7,FALSE)</f>
        <v>466.25</v>
      </c>
      <c r="M18">
        <f>VLOOKUP($A18,'Unify Report'!$A$1:$V$99,12,FALSE)</f>
        <v>6324.5</v>
      </c>
      <c r="N18">
        <f>VLOOKUP($A18,'Unify Report'!$A$1:$V$99,11,FALSE)</f>
        <v>5979</v>
      </c>
      <c r="O18">
        <f>VLOOKUP($A18,'Unify Report'!$A$1:$V$99,16,FALSE)</f>
        <v>356.5</v>
      </c>
      <c r="P18">
        <f>VLOOKUP($A18,'Unify Report'!$A$1:$V$99,15,FALSE)</f>
        <v>471.5</v>
      </c>
      <c r="Q18" s="97">
        <f>VLOOKUP($C18,CHPPD!$D$6:$Q$71,8,FALSE)</f>
        <v>726</v>
      </c>
      <c r="W18" t="s">
        <v>118</v>
      </c>
      <c r="X18" t="s">
        <v>184</v>
      </c>
      <c r="Y18" s="110" t="s">
        <v>260</v>
      </c>
      <c r="Z18" t="s">
        <v>193</v>
      </c>
      <c r="AA18" t="s">
        <v>190</v>
      </c>
    </row>
    <row r="19" spans="1:27">
      <c r="A19" s="21" t="s">
        <v>69</v>
      </c>
      <c r="B19" s="21" t="s">
        <v>29</v>
      </c>
      <c r="C19" s="21" t="s">
        <v>111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C705</v>
      </c>
      <c r="G19" t="str">
        <f t="shared" si="2"/>
        <v>320 - CARDIOLOGY</v>
      </c>
      <c r="H19" t="str">
        <f t="shared" si="3"/>
        <v>170 - CARDIOTHORACIC SURGERY</v>
      </c>
      <c r="I19">
        <f>VLOOKUP($A19,'Unify Report'!$A$1:$V$99,4,FALSE)</f>
        <v>1429.5833333333333</v>
      </c>
      <c r="J19">
        <f>VLOOKUP($A19,'Unify Report'!$A$1:$V$99,3,FALSE)</f>
        <v>1375.0833333333333</v>
      </c>
      <c r="K19">
        <f>VLOOKUP($A19,'Unify Report'!$A$1:$V$99,8,FALSE)</f>
        <v>1109.5</v>
      </c>
      <c r="L19">
        <f>VLOOKUP($A19,'Unify Report'!$A$1:$V$99,7,FALSE)</f>
        <v>1288</v>
      </c>
      <c r="M19">
        <f>VLOOKUP($A19,'Unify Report'!$A$1:$V$99,12,FALSE)</f>
        <v>1023</v>
      </c>
      <c r="N19">
        <f>VLOOKUP($A19,'Unify Report'!$A$1:$V$99,11,FALSE)</f>
        <v>1023</v>
      </c>
      <c r="O19">
        <f>VLOOKUP($A19,'Unify Report'!$A$1:$V$99,16,FALSE)</f>
        <v>341</v>
      </c>
      <c r="P19">
        <f>VLOOKUP($A19,'Unify Report'!$A$1:$V$99,15,FALSE)</f>
        <v>583</v>
      </c>
      <c r="Q19" s="97">
        <f>VLOOKUP($C19,CHPPD!$D$6:$Q$71,8,FALSE)</f>
        <v>726</v>
      </c>
      <c r="W19" s="58" t="s">
        <v>200</v>
      </c>
      <c r="X19" t="s">
        <v>201</v>
      </c>
      <c r="Y19" s="110" t="s">
        <v>262</v>
      </c>
      <c r="Z19" t="s">
        <v>202</v>
      </c>
      <c r="AA19" t="s">
        <v>188</v>
      </c>
    </row>
    <row r="20" spans="1:27">
      <c r="A20" s="21" t="s">
        <v>70</v>
      </c>
      <c r="B20" s="21" t="s">
        <v>28</v>
      </c>
      <c r="C20" s="21" t="s">
        <v>112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C708</v>
      </c>
      <c r="G20" t="str">
        <f t="shared" si="2"/>
        <v>170 - CARDIOTHORACIC SURGERY</v>
      </c>
      <c r="H20" t="str">
        <f t="shared" si="3"/>
        <v>320 - CARDIOLOGY</v>
      </c>
      <c r="I20">
        <f>VLOOKUP($A20,'Unify Report'!$A$1:$V$99,4,FALSE)</f>
        <v>1421.25</v>
      </c>
      <c r="J20">
        <f>VLOOKUP($A20,'Unify Report'!$A$1:$V$99,3,FALSE)</f>
        <v>1357</v>
      </c>
      <c r="K20">
        <f>VLOOKUP($A20,'Unify Report'!$A$1:$V$99,8,FALSE)</f>
        <v>1257.0833333333333</v>
      </c>
      <c r="L20">
        <f>VLOOKUP($A20,'Unify Report'!$A$1:$V$99,7,FALSE)</f>
        <v>1321.5833333333333</v>
      </c>
      <c r="M20">
        <f>VLOOKUP($A20,'Unify Report'!$A$1:$V$99,12,FALSE)</f>
        <v>1023</v>
      </c>
      <c r="N20">
        <f>VLOOKUP($A20,'Unify Report'!$A$1:$V$99,11,FALSE)</f>
        <v>1006.75</v>
      </c>
      <c r="O20">
        <f>VLOOKUP($A20,'Unify Report'!$A$1:$V$99,16,FALSE)</f>
        <v>341</v>
      </c>
      <c r="P20">
        <f>VLOOKUP($A20,'Unify Report'!$A$1:$V$99,15,FALSE)</f>
        <v>484.25</v>
      </c>
      <c r="Q20" s="97">
        <f>VLOOKUP($C20,CHPPD!$D$6:$Q$71,8,FALSE)</f>
        <v>707</v>
      </c>
      <c r="W20" t="s">
        <v>127</v>
      </c>
      <c r="X20" t="s">
        <v>201</v>
      </c>
      <c r="Y20" s="110" t="s">
        <v>262</v>
      </c>
      <c r="Z20" t="s">
        <v>202</v>
      </c>
      <c r="AA20" t="s">
        <v>188</v>
      </c>
    </row>
    <row r="21" spans="1:27">
      <c r="A21" s="21" t="s">
        <v>71</v>
      </c>
      <c r="B21" s="21" t="s">
        <v>26</v>
      </c>
      <c r="C21" s="21" t="s">
        <v>113</v>
      </c>
      <c r="D21" t="str">
        <f t="shared" si="0"/>
        <v>RA701</v>
      </c>
      <c r="E21" t="str">
        <f t="shared" si="1"/>
        <v>Bristol Royal Infirmary</v>
      </c>
      <c r="F21" t="str">
        <f t="shared" si="4"/>
        <v>C805</v>
      </c>
      <c r="G21" t="str">
        <f t="shared" si="2"/>
        <v>320 - CARDIOLOGY</v>
      </c>
      <c r="H21" t="str">
        <f t="shared" si="3"/>
        <v>300 - GENERAL MEDICINE</v>
      </c>
      <c r="I21">
        <f>VLOOKUP($A21,'Unify Report'!$A$1:$V$99,4,FALSE)</f>
        <v>1409</v>
      </c>
      <c r="J21">
        <f>VLOOKUP($A21,'Unify Report'!$A$1:$V$99,3,FALSE)</f>
        <v>1326.75</v>
      </c>
      <c r="K21">
        <f>VLOOKUP($A21,'Unify Report'!$A$1:$V$99,8,FALSE)</f>
        <v>1118.5</v>
      </c>
      <c r="L21">
        <f>VLOOKUP($A21,'Unify Report'!$A$1:$V$99,7,FALSE)</f>
        <v>1111.5833333333333</v>
      </c>
      <c r="M21">
        <f>VLOOKUP($A21,'Unify Report'!$A$1:$V$99,12,FALSE)</f>
        <v>1023</v>
      </c>
      <c r="N21">
        <f>VLOOKUP($A21,'Unify Report'!$A$1:$V$99,11,FALSE)</f>
        <v>1011.75</v>
      </c>
      <c r="O21">
        <f>VLOOKUP($A21,'Unify Report'!$A$1:$V$99,16,FALSE)</f>
        <v>341</v>
      </c>
      <c r="P21">
        <f>VLOOKUP($A21,'Unify Report'!$A$1:$V$99,15,FALSE)</f>
        <v>384.5</v>
      </c>
      <c r="Q21" s="97">
        <f>VLOOKUP($C21,CHPPD!$D$6:$Q$71,8,FALSE)</f>
        <v>726</v>
      </c>
      <c r="W21" t="s">
        <v>126</v>
      </c>
      <c r="X21" t="s">
        <v>201</v>
      </c>
      <c r="Y21" s="110" t="s">
        <v>262</v>
      </c>
      <c r="Z21" t="s">
        <v>198</v>
      </c>
      <c r="AA21" t="s">
        <v>188</v>
      </c>
    </row>
    <row r="22" spans="1:27">
      <c r="A22" s="21" t="s">
        <v>72</v>
      </c>
      <c r="B22" s="21" t="s">
        <v>31</v>
      </c>
      <c r="C22" s="21" t="s">
        <v>114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D603</v>
      </c>
      <c r="G22" t="str">
        <f t="shared" si="2"/>
        <v>800 - CLINICAL ONCOLOGY</v>
      </c>
      <c r="H22" t="str">
        <f t="shared" si="3"/>
        <v/>
      </c>
      <c r="I22">
        <f>VLOOKUP($A22,'Unify Report'!$A$1:$V$99,4,FALSE)</f>
        <v>2630.49999999999</v>
      </c>
      <c r="J22">
        <f>VLOOKUP($A22,'Unify Report'!$A$1:$V$99,3,FALSE)</f>
        <v>2613.75</v>
      </c>
      <c r="K22">
        <f>VLOOKUP($A22,'Unify Report'!$A$1:$V$99,8,FALSE)</f>
        <v>1132.6666666666667</v>
      </c>
      <c r="L22">
        <f>VLOOKUP($A22,'Unify Report'!$A$1:$V$99,7,FALSE)</f>
        <v>1145.5</v>
      </c>
      <c r="M22">
        <f>VLOOKUP($A22,'Unify Report'!$A$1:$V$99,12,FALSE)</f>
        <v>2046</v>
      </c>
      <c r="N22">
        <f>VLOOKUP($A22,'Unify Report'!$A$1:$V$99,11,FALSE)</f>
        <v>1913.5</v>
      </c>
      <c r="O22">
        <f>VLOOKUP($A22,'Unify Report'!$A$1:$V$99,16,FALSE)</f>
        <v>682</v>
      </c>
      <c r="P22">
        <f>VLOOKUP($A22,'Unify Report'!$A$1:$V$99,15,FALSE)</f>
        <v>759</v>
      </c>
      <c r="Q22" s="97">
        <f>VLOOKUP($C22,CHPPD!$D$6:$Q$71,8,FALSE)</f>
        <v>813</v>
      </c>
      <c r="W22" t="s">
        <v>129</v>
      </c>
      <c r="X22" t="s">
        <v>201</v>
      </c>
      <c r="Y22" s="110" t="s">
        <v>262</v>
      </c>
      <c r="Z22" t="s">
        <v>203</v>
      </c>
      <c r="AA22" t="s">
        <v>188</v>
      </c>
    </row>
    <row r="23" spans="1:27">
      <c r="A23" s="21" t="s">
        <v>73</v>
      </c>
      <c r="B23" s="21" t="s">
        <v>32</v>
      </c>
      <c r="C23" s="21" t="s">
        <v>115</v>
      </c>
      <c r="D23" t="str">
        <f t="shared" si="0"/>
        <v>RA710</v>
      </c>
      <c r="E23" t="str">
        <f t="shared" si="1"/>
        <v>Bristol Haematology and Oncology Centre</v>
      </c>
      <c r="F23" t="str">
        <f t="shared" si="4"/>
        <v>D703</v>
      </c>
      <c r="G23" t="str">
        <f t="shared" si="2"/>
        <v>303 - CLINICAL HAEMATOLOGY</v>
      </c>
      <c r="H23" t="str">
        <f t="shared" si="3"/>
        <v/>
      </c>
      <c r="I23">
        <f>VLOOKUP($A23,'Unify Report'!$A$1:$V$99,4,FALSE)</f>
        <v>2629.3333333333298</v>
      </c>
      <c r="J23">
        <f>VLOOKUP($A23,'Unify Report'!$A$1:$V$99,3,FALSE)</f>
        <v>2342.9166666666665</v>
      </c>
      <c r="K23">
        <f>VLOOKUP($A23,'Unify Report'!$A$1:$V$99,8,FALSE)</f>
        <v>758.16666666666595</v>
      </c>
      <c r="L23">
        <f>VLOOKUP($A23,'Unify Report'!$A$1:$V$99,7,FALSE)</f>
        <v>673.25</v>
      </c>
      <c r="M23">
        <f>VLOOKUP($A23,'Unify Report'!$A$1:$V$99,12,FALSE)</f>
        <v>1705</v>
      </c>
      <c r="N23">
        <f>VLOOKUP($A23,'Unify Report'!$A$1:$V$99,11,FALSE)</f>
        <v>1595</v>
      </c>
      <c r="O23">
        <f>VLOOKUP($A23,'Unify Report'!$A$1:$V$99,16,FALSE)</f>
        <v>682</v>
      </c>
      <c r="P23">
        <f>VLOOKUP($A23,'Unify Report'!$A$1:$V$99,15,FALSE)</f>
        <v>682</v>
      </c>
      <c r="Q23" s="97">
        <f>VLOOKUP($C23,CHPPD!$D$6:$Q$71,8,FALSE)</f>
        <v>722</v>
      </c>
      <c r="W23" s="110" t="s">
        <v>255</v>
      </c>
      <c r="X23" t="s">
        <v>196</v>
      </c>
      <c r="Y23" s="110" t="s">
        <v>261</v>
      </c>
      <c r="Z23" t="s">
        <v>204</v>
      </c>
      <c r="AA23" t="s">
        <v>198</v>
      </c>
    </row>
    <row r="24" spans="1:27">
      <c r="A24" s="21" t="s">
        <v>74</v>
      </c>
      <c r="B24" s="21" t="s">
        <v>232</v>
      </c>
      <c r="C24" s="22" t="s">
        <v>116</v>
      </c>
      <c r="D24" t="str">
        <f t="shared" si="0"/>
        <v>RA708</v>
      </c>
      <c r="E24" t="str">
        <f t="shared" si="1"/>
        <v>Bristol Eye Hospital</v>
      </c>
      <c r="F24" t="str">
        <f t="shared" si="4"/>
        <v>H304A</v>
      </c>
      <c r="G24" t="str">
        <f t="shared" si="2"/>
        <v>130 - OPHTHALMOLOGY</v>
      </c>
      <c r="H24" t="str">
        <f t="shared" si="3"/>
        <v/>
      </c>
      <c r="I24">
        <f>VLOOKUP($A24,'Unify Report'!$A$1:$V$99,4,FALSE)</f>
        <v>1628.25</v>
      </c>
      <c r="J24">
        <f>VLOOKUP($A24,'Unify Report'!$A$1:$V$99,3,FALSE)</f>
        <v>1220</v>
      </c>
      <c r="K24">
        <f>VLOOKUP($A24,'Unify Report'!$A$1:$V$99,8,FALSE)</f>
        <v>1135.5</v>
      </c>
      <c r="L24">
        <f>VLOOKUP($A24,'Unify Report'!$A$1:$V$99,7,FALSE)</f>
        <v>963</v>
      </c>
      <c r="M24">
        <f>VLOOKUP($A24,'Unify Report'!$A$1:$V$99,12,FALSE)</f>
        <v>671</v>
      </c>
      <c r="N24">
        <f>VLOOKUP($A24,'Unify Report'!$A$1:$V$99,11,FALSE)</f>
        <v>682</v>
      </c>
      <c r="O24">
        <f>VLOOKUP($A24,'Unify Report'!$A$1:$V$99,16,FALSE)</f>
        <v>0</v>
      </c>
      <c r="P24">
        <f>VLOOKUP($A24,'Unify Report'!$A$1:$V$99,15,FALSE)</f>
        <v>0</v>
      </c>
      <c r="Q24" s="97">
        <f>VLOOKUP($C24,CHPPD!$D$6:$Q$71,8,FALSE)</f>
        <v>249</v>
      </c>
      <c r="W24" s="110" t="s">
        <v>246</v>
      </c>
      <c r="X24" t="s">
        <v>196</v>
      </c>
      <c r="Y24" s="110" t="s">
        <v>261</v>
      </c>
      <c r="Z24" t="s">
        <v>198</v>
      </c>
      <c r="AA24" t="s">
        <v>205</v>
      </c>
    </row>
    <row r="25" spans="1:27">
      <c r="A25" s="21" t="s">
        <v>75</v>
      </c>
      <c r="B25" s="21" t="s">
        <v>40</v>
      </c>
      <c r="C25" s="21" t="s">
        <v>117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A600</v>
      </c>
      <c r="G25" t="str">
        <f t="shared" si="2"/>
        <v>300 - GENERAL MEDICINE</v>
      </c>
      <c r="H25" t="str">
        <f t="shared" si="3"/>
        <v>100 - GENERAL SURGERY</v>
      </c>
      <c r="I25">
        <f>VLOOKUP($A25,'Unify Report'!$A$1:$V$99,4,FALSE)</f>
        <v>7087.0833333333303</v>
      </c>
      <c r="J25">
        <f>VLOOKUP($A25,'Unify Report'!$A$1:$V$99,3,FALSE)</f>
        <v>7242.7166666666662</v>
      </c>
      <c r="K25">
        <f>VLOOKUP($A25,'Unify Report'!$A$1:$V$99,8,FALSE)</f>
        <v>754.5</v>
      </c>
      <c r="L25">
        <f>VLOOKUP($A25,'Unify Report'!$A$1:$V$99,7,FALSE)</f>
        <v>629.5</v>
      </c>
      <c r="M25">
        <f>VLOOKUP($A25,'Unify Report'!$A$1:$V$99,12,FALSE)</f>
        <v>6501.5</v>
      </c>
      <c r="N25">
        <f>VLOOKUP($A25,'Unify Report'!$A$1:$V$99,11,FALSE)</f>
        <v>6552.5</v>
      </c>
      <c r="O25">
        <f>VLOOKUP($A25,'Unify Report'!$A$1:$V$99,16,FALSE)</f>
        <v>682</v>
      </c>
      <c r="P25">
        <f>VLOOKUP($A25,'Unify Report'!$A$1:$V$99,15,FALSE)</f>
        <v>638</v>
      </c>
      <c r="Q25" s="97">
        <f>VLOOKUP($C25,CHPPD!$D$6:$Q$71,8,FALSE)</f>
        <v>575</v>
      </c>
      <c r="W25" s="110" t="s">
        <v>254</v>
      </c>
      <c r="X25" t="s">
        <v>196</v>
      </c>
      <c r="Y25" s="110" t="s">
        <v>261</v>
      </c>
      <c r="Z25" t="s">
        <v>206</v>
      </c>
      <c r="AA25" t="s">
        <v>207</v>
      </c>
    </row>
    <row r="26" spans="1:27">
      <c r="A26" s="21" t="s">
        <v>76</v>
      </c>
      <c r="B26" s="21" t="s">
        <v>44</v>
      </c>
      <c r="C26" s="21" t="s">
        <v>118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A602</v>
      </c>
      <c r="G26" t="str">
        <f t="shared" si="2"/>
        <v>110 - TRAUMA &amp; ORTHOPAEDICS</v>
      </c>
      <c r="H26" t="str">
        <f t="shared" si="3"/>
        <v>100 - GENERAL SURGERY</v>
      </c>
      <c r="I26">
        <f>VLOOKUP($A26,'Unify Report'!$A$1:$V$99,4,FALSE)</f>
        <v>1057.5</v>
      </c>
      <c r="J26">
        <f>VLOOKUP($A26,'Unify Report'!$A$1:$V$99,3,FALSE)</f>
        <v>1080.75</v>
      </c>
      <c r="K26">
        <f>VLOOKUP($A26,'Unify Report'!$A$1:$V$99,8,FALSE)</f>
        <v>1206</v>
      </c>
      <c r="L26">
        <f>VLOOKUP($A26,'Unify Report'!$A$1:$V$99,7,FALSE)</f>
        <v>1064.25</v>
      </c>
      <c r="M26">
        <f>VLOOKUP($A26,'Unify Report'!$A$1:$V$99,12,FALSE)</f>
        <v>713</v>
      </c>
      <c r="N26">
        <f>VLOOKUP($A26,'Unify Report'!$A$1:$V$99,11,FALSE)</f>
        <v>713</v>
      </c>
      <c r="O26">
        <f>VLOOKUP($A26,'Unify Report'!$A$1:$V$99,16,FALSE)</f>
        <v>1069.5</v>
      </c>
      <c r="P26">
        <f>VLOOKUP($A26,'Unify Report'!$A$1:$V$99,15,FALSE)</f>
        <v>1098.5</v>
      </c>
      <c r="Q26" s="97">
        <f>VLOOKUP($C26,CHPPD!$D$6:$Q$71,8,FALSE)</f>
        <v>527</v>
      </c>
      <c r="W26" s="110" t="s">
        <v>249</v>
      </c>
      <c r="X26" t="s">
        <v>196</v>
      </c>
      <c r="Y26" s="110" t="s">
        <v>261</v>
      </c>
      <c r="Z26" t="s">
        <v>198</v>
      </c>
      <c r="AA26" t="s">
        <v>205</v>
      </c>
    </row>
    <row r="27" spans="1:27">
      <c r="A27" s="21" t="s">
        <v>77</v>
      </c>
      <c r="B27" s="21" t="s">
        <v>42</v>
      </c>
      <c r="C27" s="21" t="s">
        <v>119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A604</v>
      </c>
      <c r="G27" t="str">
        <f t="shared" si="2"/>
        <v>110 - TRAUMA &amp; ORTHOPAEDICS</v>
      </c>
      <c r="H27" t="str">
        <f t="shared" si="3"/>
        <v/>
      </c>
      <c r="I27">
        <f>VLOOKUP($A27,'Unify Report'!$A$1:$V$99,4,FALSE)</f>
        <v>1185</v>
      </c>
      <c r="J27">
        <f>VLOOKUP($A27,'Unify Report'!$A$1:$V$99,3,FALSE)</f>
        <v>1390.25</v>
      </c>
      <c r="K27">
        <f>VLOOKUP($A27,'Unify Report'!$A$1:$V$99,8,FALSE)</f>
        <v>1063</v>
      </c>
      <c r="L27">
        <f>VLOOKUP($A27,'Unify Report'!$A$1:$V$99,7,FALSE)</f>
        <v>1579.25</v>
      </c>
      <c r="M27">
        <f>VLOOKUP($A27,'Unify Report'!$A$1:$V$99,12,FALSE)</f>
        <v>1023.5</v>
      </c>
      <c r="N27">
        <f>VLOOKUP($A27,'Unify Report'!$A$1:$V$99,11,FALSE)</f>
        <v>1069.5</v>
      </c>
      <c r="O27">
        <f>VLOOKUP($A27,'Unify Report'!$A$1:$V$99,16,FALSE)</f>
        <v>713</v>
      </c>
      <c r="P27">
        <f>VLOOKUP($A27,'Unify Report'!$A$1:$V$99,15,FALSE)</f>
        <v>1387.5</v>
      </c>
      <c r="Q27" s="97">
        <f>VLOOKUP($C27,CHPPD!$D$6:$Q$71,8,FALSE)</f>
        <v>646</v>
      </c>
      <c r="W27" t="s">
        <v>208</v>
      </c>
      <c r="X27" t="s">
        <v>209</v>
      </c>
      <c r="Y27" s="110" t="s">
        <v>263</v>
      </c>
      <c r="Z27" t="s">
        <v>210</v>
      </c>
      <c r="AA27" t="s">
        <v>188</v>
      </c>
    </row>
    <row r="28" spans="1:27">
      <c r="A28" s="21" t="s">
        <v>78</v>
      </c>
      <c r="B28" s="21" t="s">
        <v>43</v>
      </c>
      <c r="C28" s="21" t="s">
        <v>120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A609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2021.75</v>
      </c>
      <c r="J28">
        <f>VLOOKUP($A28,'Unify Report'!$A$1:$V$99,3,FALSE)</f>
        <v>1967.0833333333333</v>
      </c>
      <c r="K28">
        <f>VLOOKUP($A28,'Unify Report'!$A$1:$V$99,8,FALSE)</f>
        <v>1077.5</v>
      </c>
      <c r="L28">
        <f>VLOOKUP($A28,'Unify Report'!$A$1:$V$99,7,FALSE)</f>
        <v>1022.25</v>
      </c>
      <c r="M28">
        <f>VLOOKUP($A28,'Unify Report'!$A$1:$V$99,12,FALSE)</f>
        <v>1421.5</v>
      </c>
      <c r="N28">
        <f>VLOOKUP($A28,'Unify Report'!$A$1:$V$99,11,FALSE)</f>
        <v>1421.5</v>
      </c>
      <c r="O28">
        <f>VLOOKUP($A28,'Unify Report'!$A$1:$V$99,16,FALSE)</f>
        <v>713</v>
      </c>
      <c r="P28">
        <f>VLOOKUP($A28,'Unify Report'!$A$1:$V$99,15,FALSE)</f>
        <v>701</v>
      </c>
      <c r="Q28" s="97">
        <f>VLOOKUP($C28,CHPPD!$D$6:$Q$71,8,FALSE)</f>
        <v>621</v>
      </c>
      <c r="W28" t="s">
        <v>116</v>
      </c>
      <c r="X28" t="s">
        <v>209</v>
      </c>
      <c r="Y28" s="110" t="s">
        <v>263</v>
      </c>
      <c r="Z28" t="s">
        <v>210</v>
      </c>
    </row>
    <row r="29" spans="1:27">
      <c r="A29" s="21" t="s">
        <v>79</v>
      </c>
      <c r="B29" s="21" t="s">
        <v>39</v>
      </c>
      <c r="C29" s="21" t="s">
        <v>121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A700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2276.5</v>
      </c>
      <c r="J29">
        <f>VLOOKUP($A29,'Unify Report'!$A$1:$V$99,3,FALSE)</f>
        <v>2025.75</v>
      </c>
      <c r="K29">
        <f>VLOOKUP($A29,'Unify Report'!$A$1:$V$99,8,FALSE)</f>
        <v>1276.5</v>
      </c>
      <c r="L29">
        <f>VLOOKUP($A29,'Unify Report'!$A$1:$V$99,7,FALSE)</f>
        <v>1350.5</v>
      </c>
      <c r="M29">
        <f>VLOOKUP($A29,'Unify Report'!$A$1:$V$99,12,FALSE)</f>
        <v>1782.5</v>
      </c>
      <c r="N29">
        <f>VLOOKUP($A29,'Unify Report'!$A$1:$V$99,11,FALSE)</f>
        <v>1690.5</v>
      </c>
      <c r="O29">
        <f>VLOOKUP($A29,'Unify Report'!$A$1:$V$99,16,FALSE)</f>
        <v>1426</v>
      </c>
      <c r="P29">
        <f>VLOOKUP($A29,'Unify Report'!$A$1:$V$99,15,FALSE)</f>
        <v>1437.5</v>
      </c>
      <c r="Q29" s="97">
        <f>VLOOKUP($C29,CHPPD!$D$6:$Q$71,8,FALSE)</f>
        <v>863</v>
      </c>
      <c r="W29" t="s">
        <v>114</v>
      </c>
      <c r="X29" t="s">
        <v>211</v>
      </c>
      <c r="Y29" s="110" t="s">
        <v>264</v>
      </c>
      <c r="Z29" t="s">
        <v>206</v>
      </c>
      <c r="AA29" t="s">
        <v>188</v>
      </c>
    </row>
    <row r="30" spans="1:27">
      <c r="A30" s="21" t="s">
        <v>80</v>
      </c>
      <c r="B30" s="21" t="s">
        <v>41</v>
      </c>
      <c r="C30" s="21" t="s">
        <v>122</v>
      </c>
      <c r="D30" t="str">
        <f t="shared" si="0"/>
        <v>RA701</v>
      </c>
      <c r="E30" t="str">
        <f t="shared" si="1"/>
        <v>Bristol Royal Infirmary</v>
      </c>
      <c r="F30" t="str">
        <f t="shared" si="4"/>
        <v>A800</v>
      </c>
      <c r="G30" t="str">
        <f t="shared" si="2"/>
        <v>100 - GENERAL SURGERY</v>
      </c>
      <c r="H30" t="str">
        <f t="shared" si="3"/>
        <v/>
      </c>
      <c r="I30">
        <f>VLOOKUP($A30,'Unify Report'!$A$1:$V$99,4,FALSE)</f>
        <v>2137.25</v>
      </c>
      <c r="J30">
        <f>VLOOKUP($A30,'Unify Report'!$A$1:$V$99,3,FALSE)</f>
        <v>2065.75</v>
      </c>
      <c r="K30">
        <f>VLOOKUP($A30,'Unify Report'!$A$1:$V$99,8,FALSE)</f>
        <v>1432.5</v>
      </c>
      <c r="L30">
        <f>VLOOKUP($A30,'Unify Report'!$A$1:$V$99,7,FALSE)</f>
        <v>1415.75</v>
      </c>
      <c r="M30">
        <f>VLOOKUP($A30,'Unify Report'!$A$1:$V$99,12,FALSE)</f>
        <v>1781.75</v>
      </c>
      <c r="N30">
        <f>VLOOKUP($A30,'Unify Report'!$A$1:$V$99,11,FALSE)</f>
        <v>1711.75</v>
      </c>
      <c r="O30">
        <f>VLOOKUP($A30,'Unify Report'!$A$1:$V$99,16,FALSE)</f>
        <v>1426</v>
      </c>
      <c r="P30">
        <f>VLOOKUP($A30,'Unify Report'!$A$1:$V$99,15,FALSE)</f>
        <v>1449</v>
      </c>
      <c r="Q30" s="97">
        <f>VLOOKUP($C30,CHPPD!$D$6:$Q$71,8,FALSE)</f>
        <v>963</v>
      </c>
      <c r="W30" t="s">
        <v>115</v>
      </c>
      <c r="X30" t="s">
        <v>211</v>
      </c>
      <c r="Y30" s="110" t="s">
        <v>264</v>
      </c>
      <c r="Z30" t="s">
        <v>212</v>
      </c>
      <c r="AA30" t="s">
        <v>188</v>
      </c>
    </row>
    <row r="31" spans="1:27">
      <c r="A31" s="21" t="s">
        <v>81</v>
      </c>
      <c r="B31" s="21" t="s">
        <v>235</v>
      </c>
      <c r="C31" s="98" t="s">
        <v>244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E400</v>
      </c>
      <c r="G31" t="str">
        <f t="shared" si="2"/>
        <v>171 - PAEDIATRIC SURGERY</v>
      </c>
      <c r="H31" t="str">
        <f t="shared" si="3"/>
        <v>321 - PAEDIATRIC CARDIOLOGY</v>
      </c>
      <c r="I31">
        <f>VLOOKUP($A31,'Unify Report'!$A$1:$V$99,4,FALSE)</f>
        <v>6108</v>
      </c>
      <c r="J31">
        <f>VLOOKUP($A31,'Unify Report'!$A$1:$V$99,3,FALSE)</f>
        <v>5288</v>
      </c>
      <c r="K31">
        <f>VLOOKUP($A31,'Unify Report'!$A$1:$V$99,8,FALSE)</f>
        <v>729.5</v>
      </c>
      <c r="L31">
        <f>VLOOKUP($A31,'Unify Report'!$A$1:$V$99,7,FALSE)</f>
        <v>293.5</v>
      </c>
      <c r="M31">
        <f>VLOOKUP($A31,'Unify Report'!$A$1:$V$99,12,FALSE)</f>
        <v>6060.5</v>
      </c>
      <c r="N31">
        <f>VLOOKUP($A31,'Unify Report'!$A$1:$V$99,11,FALSE)</f>
        <v>5147.5</v>
      </c>
      <c r="O31">
        <f>VLOOKUP($A31,'Unify Report'!$A$1:$V$99,16,FALSE)</f>
        <v>713</v>
      </c>
      <c r="P31">
        <f>VLOOKUP($A31,'Unify Report'!$A$1:$V$99,15,FALSE)</f>
        <v>172.5</v>
      </c>
      <c r="Q31" s="97">
        <f>VLOOKUP($C31,CHPPD!$D$6:$Q$71,8,FALSE)</f>
        <v>359</v>
      </c>
      <c r="W31" t="s">
        <v>213</v>
      </c>
      <c r="X31" t="s">
        <v>184</v>
      </c>
      <c r="Y31" s="110" t="s">
        <v>260</v>
      </c>
      <c r="Z31" t="s">
        <v>185</v>
      </c>
      <c r="AA31" t="s">
        <v>214</v>
      </c>
    </row>
    <row r="32" spans="1:27">
      <c r="A32" s="21" t="s">
        <v>82</v>
      </c>
      <c r="B32" s="21" t="s">
        <v>236</v>
      </c>
      <c r="C32" s="70" t="s">
        <v>246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E510</v>
      </c>
      <c r="G32" t="str">
        <f t="shared" si="2"/>
        <v>420 - PAEDIATRICS</v>
      </c>
      <c r="H32" t="str">
        <f t="shared" si="3"/>
        <v>421 - PAEDIATRIC NEUROLOGY</v>
      </c>
      <c r="I32">
        <f>VLOOKUP($A32,'Unify Report'!$A$1:$V$99,4,FALSE)</f>
        <v>4283.5</v>
      </c>
      <c r="J32">
        <f>VLOOKUP($A32,'Unify Report'!$A$1:$V$99,3,FALSE)</f>
        <v>4060.75</v>
      </c>
      <c r="K32">
        <f>VLOOKUP($A32,'Unify Report'!$A$1:$V$99,8,FALSE)</f>
        <v>350.83333333333331</v>
      </c>
      <c r="L32">
        <f>VLOOKUP($A32,'Unify Report'!$A$1:$V$99,7,FALSE)</f>
        <v>508.83333333333331</v>
      </c>
      <c r="M32">
        <f>VLOOKUP($A32,'Unify Report'!$A$1:$V$99,12,FALSE)</f>
        <v>4510.5</v>
      </c>
      <c r="N32">
        <f>VLOOKUP($A32,'Unify Report'!$A$1:$V$99,11,FALSE)</f>
        <v>4011.75</v>
      </c>
      <c r="O32">
        <f>VLOOKUP($A32,'Unify Report'!$A$1:$V$99,16,FALSE)</f>
        <v>356.5</v>
      </c>
      <c r="P32">
        <f>VLOOKUP($A32,'Unify Report'!$A$1:$V$99,15,FALSE)</f>
        <v>402.5</v>
      </c>
      <c r="Q32" s="97">
        <f>VLOOKUP($C32,CHPPD!$D$6:$Q$71,8,FALSE)</f>
        <v>849</v>
      </c>
      <c r="W32" t="s">
        <v>101</v>
      </c>
      <c r="X32" t="s">
        <v>184</v>
      </c>
      <c r="Y32" s="110" t="s">
        <v>260</v>
      </c>
      <c r="Z32" t="s">
        <v>185</v>
      </c>
      <c r="AA32" t="s">
        <v>214</v>
      </c>
    </row>
    <row r="33" spans="1:27">
      <c r="A33" s="21" t="s">
        <v>83</v>
      </c>
      <c r="B33" s="21" t="s">
        <v>237</v>
      </c>
      <c r="C33" s="70" t="s">
        <v>253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E602</v>
      </c>
      <c r="G33" t="str">
        <f t="shared" si="2"/>
        <v>171 - PAEDIATRIC SURGERY</v>
      </c>
      <c r="H33" t="str">
        <f t="shared" si="3"/>
        <v>420 - PAEDIATRICS</v>
      </c>
      <c r="I33">
        <f>VLOOKUP($A33,'Unify Report'!$A$1:$V$99,4,FALSE)</f>
        <v>2319.5</v>
      </c>
      <c r="J33">
        <f>VLOOKUP($A33,'Unify Report'!$A$1:$V$99,3,FALSE)</f>
        <v>2264</v>
      </c>
      <c r="K33">
        <f>VLOOKUP($A33,'Unify Report'!$A$1:$V$99,8,FALSE)</f>
        <v>358.5</v>
      </c>
      <c r="L33">
        <f>VLOOKUP($A33,'Unify Report'!$A$1:$V$99,7,FALSE)</f>
        <v>364</v>
      </c>
      <c r="M33">
        <f>VLOOKUP($A33,'Unify Report'!$A$1:$V$99,12,FALSE)</f>
        <v>1667.5</v>
      </c>
      <c r="N33">
        <f>VLOOKUP($A33,'Unify Report'!$A$1:$V$99,11,FALSE)</f>
        <v>1708</v>
      </c>
      <c r="O33">
        <f>VLOOKUP($A33,'Unify Report'!$A$1:$V$99,16,FALSE)</f>
        <v>356.5</v>
      </c>
      <c r="P33">
        <f>VLOOKUP($A33,'Unify Report'!$A$1:$V$99,15,FALSE)</f>
        <v>354.5</v>
      </c>
      <c r="Q33" s="97">
        <f>VLOOKUP($C33,CHPPD!$D$6:$Q$71,8,FALSE)</f>
        <v>523</v>
      </c>
      <c r="W33" t="s">
        <v>109</v>
      </c>
      <c r="X33" t="s">
        <v>184</v>
      </c>
      <c r="Y33" s="110" t="s">
        <v>260</v>
      </c>
      <c r="Z33" t="s">
        <v>195</v>
      </c>
      <c r="AA33" t="s">
        <v>188</v>
      </c>
    </row>
    <row r="34" spans="1:27">
      <c r="A34" s="21" t="s">
        <v>84</v>
      </c>
      <c r="B34" s="21" t="s">
        <v>238</v>
      </c>
      <c r="C34" s="70" t="s">
        <v>252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E600</v>
      </c>
      <c r="G34" t="str">
        <f t="shared" si="2"/>
        <v>321 - PAEDIATRIC CARDIOLOGY</v>
      </c>
      <c r="H34" t="str">
        <f t="shared" si="3"/>
        <v/>
      </c>
      <c r="I34">
        <f>VLOOKUP($A34,'Unify Report'!$A$1:$V$99,4,FALSE)</f>
        <v>2154</v>
      </c>
      <c r="J34">
        <f>VLOOKUP($A34,'Unify Report'!$A$1:$V$99,3,FALSE)</f>
        <v>1793</v>
      </c>
      <c r="K34">
        <f>VLOOKUP($A34,'Unify Report'!$A$1:$V$99,8,FALSE)</f>
        <v>334.16666666666669</v>
      </c>
      <c r="L34">
        <f>VLOOKUP($A34,'Unify Report'!$A$1:$V$99,7,FALSE)</f>
        <v>435.66666666666669</v>
      </c>
      <c r="M34">
        <f>VLOOKUP($A34,'Unify Report'!$A$1:$V$99,12,FALSE)</f>
        <v>1782.5</v>
      </c>
      <c r="N34">
        <f>VLOOKUP($A34,'Unify Report'!$A$1:$V$99,11,FALSE)</f>
        <v>1532.5</v>
      </c>
      <c r="O34">
        <f>VLOOKUP($A34,'Unify Report'!$A$1:$V$99,16,FALSE)</f>
        <v>356.5</v>
      </c>
      <c r="P34">
        <f>VLOOKUP($A34,'Unify Report'!$A$1:$V$99,15,FALSE)</f>
        <v>345</v>
      </c>
      <c r="Q34" s="97">
        <f>VLOOKUP($C34,CHPPD!$D$6:$Q$71,8,FALSE)</f>
        <v>415</v>
      </c>
      <c r="W34" t="s">
        <v>99</v>
      </c>
      <c r="X34" t="s">
        <v>184</v>
      </c>
      <c r="Y34" s="110" t="s">
        <v>260</v>
      </c>
      <c r="Z34" t="s">
        <v>185</v>
      </c>
      <c r="AA34" t="s">
        <v>214</v>
      </c>
    </row>
    <row r="35" spans="1:27">
      <c r="A35" s="21" t="s">
        <v>85</v>
      </c>
      <c r="B35" s="21" t="s">
        <v>239</v>
      </c>
      <c r="C35" s="70" t="s">
        <v>251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E512</v>
      </c>
      <c r="G35" t="str">
        <f t="shared" si="2"/>
        <v>420 - PAEDIATRICS</v>
      </c>
      <c r="H35" t="str">
        <f t="shared" si="3"/>
        <v/>
      </c>
      <c r="I35">
        <f>VLOOKUP($A35,'Unify Report'!$A$1:$V$99,4,FALSE)</f>
        <v>1782.5</v>
      </c>
      <c r="J35">
        <f>VLOOKUP($A35,'Unify Report'!$A$1:$V$99,3,FALSE)</f>
        <v>1771</v>
      </c>
      <c r="K35">
        <f>VLOOKUP($A35,'Unify Report'!$A$1:$V$99,8,FALSE)</f>
        <v>356.5</v>
      </c>
      <c r="L35">
        <f>VLOOKUP($A35,'Unify Report'!$A$1:$V$99,7,FALSE)</f>
        <v>328.75</v>
      </c>
      <c r="M35">
        <f>VLOOKUP($A35,'Unify Report'!$A$1:$V$99,12,FALSE)</f>
        <v>1782.5</v>
      </c>
      <c r="N35">
        <f>VLOOKUP($A35,'Unify Report'!$A$1:$V$99,11,FALSE)</f>
        <v>1712.5</v>
      </c>
      <c r="O35">
        <f>VLOOKUP($A35,'Unify Report'!$A$1:$V$99,16,FALSE)</f>
        <v>356.5</v>
      </c>
      <c r="P35">
        <f>VLOOKUP($A35,'Unify Report'!$A$1:$V$99,15,FALSE)</f>
        <v>287.5</v>
      </c>
      <c r="Q35" s="97">
        <f>VLOOKUP($C35,CHPPD!$D$6:$Q$71,8,FALSE)</f>
        <v>241</v>
      </c>
      <c r="W35" t="s">
        <v>215</v>
      </c>
      <c r="X35" t="s">
        <v>184</v>
      </c>
      <c r="Y35" s="110" t="s">
        <v>260</v>
      </c>
      <c r="Z35" t="s">
        <v>185</v>
      </c>
      <c r="AA35" t="s">
        <v>188</v>
      </c>
    </row>
    <row r="36" spans="1:27">
      <c r="A36" s="21" t="s">
        <v>86</v>
      </c>
      <c r="B36" s="21" t="s">
        <v>240</v>
      </c>
      <c r="C36" s="70" t="s">
        <v>254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E700</v>
      </c>
      <c r="G36" t="str">
        <f t="shared" si="2"/>
        <v>800 - CLINICAL ONCOLOGY</v>
      </c>
      <c r="H36" t="str">
        <f t="shared" si="3"/>
        <v>823 - HAEMATOLOGY</v>
      </c>
      <c r="I36">
        <f>VLOOKUP($A36,'Unify Report'!$A$1:$V$99,4,FALSE)</f>
        <v>2480</v>
      </c>
      <c r="J36">
        <f>VLOOKUP($A36,'Unify Report'!$A$1:$V$99,3,FALSE)</f>
        <v>2391</v>
      </c>
      <c r="K36">
        <f>VLOOKUP($A36,'Unify Report'!$A$1:$V$99,8,FALSE)</f>
        <v>355</v>
      </c>
      <c r="L36">
        <f>VLOOKUP($A36,'Unify Report'!$A$1:$V$99,7,FALSE)</f>
        <v>303</v>
      </c>
      <c r="M36">
        <f>VLOOKUP($A36,'Unify Report'!$A$1:$V$99,12,FALSE)</f>
        <v>2131</v>
      </c>
      <c r="N36">
        <f>VLOOKUP($A36,'Unify Report'!$A$1:$V$99,11,FALSE)</f>
        <v>1999.5</v>
      </c>
      <c r="O36">
        <f>VLOOKUP($A36,'Unify Report'!$A$1:$V$99,16,FALSE)</f>
        <v>356.5</v>
      </c>
      <c r="P36">
        <f>VLOOKUP($A36,'Unify Report'!$A$1:$V$99,15,FALSE)</f>
        <v>310.5</v>
      </c>
      <c r="Q36" s="97">
        <f>VLOOKUP($C36,CHPPD!$D$6:$Q$71,8,FALSE)</f>
        <v>398</v>
      </c>
      <c r="W36" t="s">
        <v>96</v>
      </c>
      <c r="X36" t="s">
        <v>184</v>
      </c>
      <c r="Y36" s="110" t="s">
        <v>260</v>
      </c>
      <c r="Z36" t="s">
        <v>185</v>
      </c>
      <c r="AA36" t="s">
        <v>188</v>
      </c>
    </row>
    <row r="37" spans="1:27">
      <c r="A37" s="21" t="s">
        <v>87</v>
      </c>
      <c r="B37" s="21" t="s">
        <v>241</v>
      </c>
      <c r="C37" s="70" t="s">
        <v>247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E702</v>
      </c>
      <c r="G37" t="str">
        <f t="shared" si="2"/>
        <v>420 - PAEDIATRICS</v>
      </c>
      <c r="H37" t="str">
        <f t="shared" si="3"/>
        <v>171 - PAEDIATRIC SURGERY</v>
      </c>
      <c r="I37">
        <f>VLOOKUP($A37,'Unify Report'!$A$1:$V$99,4,FALSE)</f>
        <v>1409</v>
      </c>
      <c r="J37">
        <f>VLOOKUP($A37,'Unify Report'!$A$1:$V$99,3,FALSE)</f>
        <v>1538.5</v>
      </c>
      <c r="K37">
        <f>VLOOKUP($A37,'Unify Report'!$A$1:$V$99,8,FALSE)</f>
        <v>328</v>
      </c>
      <c r="L37">
        <f>VLOOKUP($A37,'Unify Report'!$A$1:$V$99,7,FALSE)</f>
        <v>554.25</v>
      </c>
      <c r="M37">
        <f>VLOOKUP($A37,'Unify Report'!$A$1:$V$99,12,FALSE)</f>
        <v>1426</v>
      </c>
      <c r="N37">
        <f>VLOOKUP($A37,'Unify Report'!$A$1:$V$99,11,FALSE)</f>
        <v>1435.3333333333333</v>
      </c>
      <c r="O37">
        <f>VLOOKUP($A37,'Unify Report'!$A$1:$V$99,16,FALSE)</f>
        <v>356.5</v>
      </c>
      <c r="P37">
        <f>VLOOKUP($A37,'Unify Report'!$A$1:$V$99,15,FALSE)</f>
        <v>474.08333333333331</v>
      </c>
      <c r="Q37" s="97">
        <f>VLOOKUP($C37,CHPPD!$D$6:$Q$71,8,FALSE)</f>
        <v>423</v>
      </c>
      <c r="W37" t="s">
        <v>216</v>
      </c>
      <c r="X37" t="s">
        <v>184</v>
      </c>
      <c r="Y37" s="110" t="s">
        <v>260</v>
      </c>
      <c r="Z37" t="s">
        <v>185</v>
      </c>
      <c r="AA37" t="s">
        <v>188</v>
      </c>
    </row>
    <row r="38" spans="1:27">
      <c r="A38" s="21" t="s">
        <v>88</v>
      </c>
      <c r="B38" s="21" t="s">
        <v>242</v>
      </c>
      <c r="C38" s="70" t="s">
        <v>255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E406</v>
      </c>
      <c r="G38" t="str">
        <f t="shared" si="2"/>
        <v>361 - NEPHROLOGY</v>
      </c>
      <c r="H38" t="str">
        <f t="shared" si="3"/>
        <v>420 - PAEDIATRICS</v>
      </c>
      <c r="I38">
        <f>VLOOKUP($A38,'Unify Report'!$A$1:$V$99,4,FALSE)</f>
        <v>1034</v>
      </c>
      <c r="J38">
        <f>VLOOKUP($A38,'Unify Report'!$A$1:$V$99,3,FALSE)</f>
        <v>1129.5</v>
      </c>
      <c r="K38">
        <f>VLOOKUP($A38,'Unify Report'!$A$1:$V$99,8,FALSE)</f>
        <v>0</v>
      </c>
      <c r="L38">
        <f>VLOOKUP($A38,'Unify Report'!$A$1:$V$99,7,FALSE)</f>
        <v>318.5</v>
      </c>
      <c r="M38">
        <f>VLOOKUP($A38,'Unify Report'!$A$1:$V$99,12,FALSE)</f>
        <v>1058</v>
      </c>
      <c r="N38">
        <f>VLOOKUP($A38,'Unify Report'!$A$1:$V$99,11,FALSE)</f>
        <v>1140</v>
      </c>
      <c r="O38">
        <f>VLOOKUP($A38,'Unify Report'!$A$1:$V$99,16,FALSE)</f>
        <v>0</v>
      </c>
      <c r="P38">
        <f>VLOOKUP($A38,'Unify Report'!$A$1:$V$99,15,FALSE)</f>
        <v>184</v>
      </c>
      <c r="Q38" s="97">
        <f>VLOOKUP($C38,CHPPD!$D$6:$Q$71,8,FALSE)</f>
        <v>230</v>
      </c>
      <c r="W38" t="s">
        <v>217</v>
      </c>
      <c r="X38" t="s">
        <v>184</v>
      </c>
      <c r="Y38" s="110" t="s">
        <v>260</v>
      </c>
      <c r="Z38" t="s">
        <v>185</v>
      </c>
      <c r="AA38" t="s">
        <v>214</v>
      </c>
    </row>
    <row r="39" spans="1:27">
      <c r="A39" s="21" t="s">
        <v>89</v>
      </c>
      <c r="B39" s="21" t="s">
        <v>243</v>
      </c>
      <c r="C39" s="70" t="s">
        <v>256</v>
      </c>
      <c r="D39" t="str">
        <f t="shared" si="0"/>
        <v>RA723</v>
      </c>
      <c r="E39" t="str">
        <f t="shared" si="1"/>
        <v>Bristol Royal Hospital For Children</v>
      </c>
      <c r="F39" t="str">
        <f t="shared" si="4"/>
        <v>E500/1</v>
      </c>
      <c r="G39" t="str">
        <f t="shared" si="2"/>
        <v>420 - PAEDIATRICS</v>
      </c>
      <c r="H39" t="str">
        <f t="shared" si="3"/>
        <v>421 - PAEDIATRIC NEUROLOGY</v>
      </c>
      <c r="I39">
        <f>VLOOKUP($A39,'Unify Report'!$A$1:$V$99,4,FALSE)</f>
        <v>2140</v>
      </c>
      <c r="J39">
        <f>VLOOKUP($A39,'Unify Report'!$A$1:$V$99,3,FALSE)</f>
        <v>2076.75</v>
      </c>
      <c r="K39">
        <f>VLOOKUP($A39,'Unify Report'!$A$1:$V$99,8,FALSE)</f>
        <v>713</v>
      </c>
      <c r="L39">
        <f>VLOOKUP($A39,'Unify Report'!$A$1:$V$99,7,FALSE)</f>
        <v>799.25</v>
      </c>
      <c r="M39">
        <f>VLOOKUP($A39,'Unify Report'!$A$1:$V$99,12,FALSE)</f>
        <v>2139</v>
      </c>
      <c r="N39">
        <f>VLOOKUP($A39,'Unify Report'!$A$1:$V$99,11,FALSE)</f>
        <v>2074.5166666666669</v>
      </c>
      <c r="O39">
        <f>VLOOKUP($A39,'Unify Report'!$A$1:$V$99,16,FALSE)</f>
        <v>713</v>
      </c>
      <c r="P39">
        <f>VLOOKUP($A39,'Unify Report'!$A$1:$V$99,15,FALSE)</f>
        <v>678.5</v>
      </c>
      <c r="Q39" s="97">
        <f>VLOOKUP($C39,CHPPD!$D$6:$Q$71,8,FALSE)</f>
        <v>569</v>
      </c>
      <c r="W39" t="s">
        <v>218</v>
      </c>
      <c r="X39" t="s">
        <v>184</v>
      </c>
      <c r="Y39" s="110" t="s">
        <v>260</v>
      </c>
      <c r="Z39" t="s">
        <v>185</v>
      </c>
      <c r="AA39" t="s">
        <v>214</v>
      </c>
    </row>
    <row r="40" spans="1:27">
      <c r="A40" s="21" t="s">
        <v>90</v>
      </c>
      <c r="B40" s="21" t="s">
        <v>36</v>
      </c>
      <c r="C40" s="21" t="s">
        <v>124</v>
      </c>
      <c r="D40" t="str">
        <f t="shared" si="0"/>
        <v>RA707</v>
      </c>
      <c r="E40" t="str">
        <f t="shared" si="1"/>
        <v>St Michael's Hospital</v>
      </c>
      <c r="F40" t="str">
        <f t="shared" si="4"/>
        <v>MLU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773</v>
      </c>
      <c r="J40">
        <f>VLOOKUP($A40,'Unify Report'!$A$1:$V$99,3,FALSE)</f>
        <v>662.5</v>
      </c>
      <c r="K40">
        <f>VLOOKUP($A40,'Unify Report'!$A$1:$V$99,8,FALSE)</f>
        <v>0</v>
      </c>
      <c r="L40">
        <f>VLOOKUP($A40,'Unify Report'!$A$1:$V$99,7,FALSE)</f>
        <v>0</v>
      </c>
      <c r="M40">
        <f>VLOOKUP($A40,'Unify Report'!$A$1:$V$99,12,FALSE)</f>
        <v>744</v>
      </c>
      <c r="N40">
        <f>VLOOKUP($A40,'Unify Report'!$A$1:$V$99,11,FALSE)</f>
        <v>684</v>
      </c>
      <c r="O40">
        <f>VLOOKUP($A40,'Unify Report'!$A$1:$V$99,16,FALSE)</f>
        <v>0</v>
      </c>
      <c r="P40">
        <f>VLOOKUP($A40,'Unify Report'!$A$1:$V$99,15,FALSE)</f>
        <v>0</v>
      </c>
      <c r="Q40" s="97">
        <f>VLOOKUP($C40,CHPPD!$D$6:$Q$71,8,FALSE)</f>
        <v>35</v>
      </c>
      <c r="W40" t="s">
        <v>219</v>
      </c>
      <c r="X40" t="s">
        <v>184</v>
      </c>
      <c r="Y40" s="110" t="s">
        <v>260</v>
      </c>
      <c r="Z40" t="s">
        <v>185</v>
      </c>
      <c r="AA40" t="s">
        <v>214</v>
      </c>
    </row>
    <row r="41" spans="1:27">
      <c r="A41" s="21" t="s">
        <v>91</v>
      </c>
      <c r="B41" s="21" t="s">
        <v>35</v>
      </c>
      <c r="C41" s="22" t="s">
        <v>125</v>
      </c>
      <c r="D41" t="str">
        <f t="shared" si="0"/>
        <v>RA707</v>
      </c>
      <c r="E41" t="str">
        <f t="shared" si="1"/>
        <v>St Michael's Hospital</v>
      </c>
      <c r="F41" t="str">
        <f t="shared" si="4"/>
        <v>73</v>
      </c>
      <c r="G41" t="str">
        <f t="shared" si="2"/>
        <v>501 - OBSTETRICS</v>
      </c>
      <c r="H41" t="str">
        <f t="shared" si="3"/>
        <v/>
      </c>
      <c r="I41">
        <f>VLOOKUP($A41,'Unify Report'!$A$1:$V$99,4,FALSE)</f>
        <v>2699.5</v>
      </c>
      <c r="J41">
        <f>VLOOKUP($A41,'Unify Report'!$A$1:$V$99,3,FALSE)</f>
        <v>2303.5</v>
      </c>
      <c r="K41">
        <f>VLOOKUP($A41,'Unify Report'!$A$1:$V$99,8,FALSE)</f>
        <v>1220</v>
      </c>
      <c r="L41">
        <f>VLOOKUP($A41,'Unify Report'!$A$1:$V$99,7,FALSE)</f>
        <v>796</v>
      </c>
      <c r="M41">
        <f>VLOOKUP($A41,'Unify Report'!$A$1:$V$99,12,FALSE)</f>
        <v>2604</v>
      </c>
      <c r="N41">
        <f>VLOOKUP($A41,'Unify Report'!$A$1:$V$99,11,FALSE)</f>
        <v>2172.5</v>
      </c>
      <c r="O41">
        <f>VLOOKUP($A41,'Unify Report'!$A$1:$V$99,16,FALSE)</f>
        <v>744</v>
      </c>
      <c r="P41">
        <f>VLOOKUP($A41,'Unify Report'!$A$1:$V$99,15,FALSE)</f>
        <v>550</v>
      </c>
      <c r="Q41" s="97">
        <f>VLOOKUP($C41,CHPPD!$D$6:$Q$71,8,FALSE)</f>
        <v>900</v>
      </c>
      <c r="W41" t="s">
        <v>220</v>
      </c>
      <c r="X41" t="s">
        <v>184</v>
      </c>
      <c r="Y41" s="110" t="s">
        <v>260</v>
      </c>
      <c r="Z41" t="s">
        <v>185</v>
      </c>
      <c r="AA41" t="s">
        <v>214</v>
      </c>
    </row>
    <row r="42" spans="1:27">
      <c r="A42" s="21" t="s">
        <v>92</v>
      </c>
      <c r="B42" s="21" t="s">
        <v>38</v>
      </c>
      <c r="C42" s="22" t="s">
        <v>126</v>
      </c>
      <c r="D42" t="str">
        <f t="shared" si="0"/>
        <v>RA707</v>
      </c>
      <c r="E42" t="str">
        <f t="shared" si="1"/>
        <v>St Michael's Hospital</v>
      </c>
      <c r="F42" t="str">
        <f t="shared" si="4"/>
        <v>75</v>
      </c>
      <c r="G42" t="str">
        <f t="shared" si="2"/>
        <v>420 - PAEDIATRICS</v>
      </c>
      <c r="H42" t="str">
        <f t="shared" si="3"/>
        <v/>
      </c>
      <c r="I42">
        <f>VLOOKUP($A42,'Unify Report'!$A$1:$V$99,4,FALSE)</f>
        <v>5738.5</v>
      </c>
      <c r="J42">
        <f>VLOOKUP($A42,'Unify Report'!$A$1:$V$99,3,FALSE)</f>
        <v>5206.5</v>
      </c>
      <c r="K42">
        <f>VLOOKUP($A42,'Unify Report'!$A$1:$V$99,8,FALSE)</f>
        <v>1094.5</v>
      </c>
      <c r="L42">
        <f>VLOOKUP($A42,'Unify Report'!$A$1:$V$99,7,FALSE)</f>
        <v>487.5</v>
      </c>
      <c r="M42">
        <f>VLOOKUP($A42,'Unify Report'!$A$1:$V$99,12,FALSE)</f>
        <v>5692.5</v>
      </c>
      <c r="N42">
        <f>VLOOKUP($A42,'Unify Report'!$A$1:$V$99,11,FALSE)</f>
        <v>5301.5</v>
      </c>
      <c r="O42">
        <f>VLOOKUP($A42,'Unify Report'!$A$1:$V$99,16,FALSE)</f>
        <v>1069.5</v>
      </c>
      <c r="P42">
        <f>VLOOKUP($A42,'Unify Report'!$A$1:$V$99,15,FALSE)</f>
        <v>499</v>
      </c>
      <c r="Q42" s="97">
        <f>VLOOKUP($C42,CHPPD!$D$6:$Q$71,8,FALSE)</f>
        <v>845</v>
      </c>
      <c r="W42" t="s">
        <v>143</v>
      </c>
      <c r="X42" t="s">
        <v>184</v>
      </c>
      <c r="Y42" s="110" t="s">
        <v>260</v>
      </c>
      <c r="Z42" t="s">
        <v>185</v>
      </c>
      <c r="AA42" t="s">
        <v>214</v>
      </c>
    </row>
    <row r="43" spans="1:27">
      <c r="A43" s="21" t="s">
        <v>93</v>
      </c>
      <c r="B43" s="21" t="s">
        <v>33</v>
      </c>
      <c r="C43" s="22" t="s">
        <v>127</v>
      </c>
      <c r="D43" t="str">
        <f t="shared" si="0"/>
        <v>RA707</v>
      </c>
      <c r="E43" t="str">
        <f t="shared" si="1"/>
        <v>St Michael's Hospital</v>
      </c>
      <c r="F43" t="str">
        <f t="shared" si="4"/>
        <v>76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1101</v>
      </c>
      <c r="J43">
        <f>VLOOKUP($A43,'Unify Report'!$A$1:$V$99,3,FALSE)</f>
        <v>1074</v>
      </c>
      <c r="K43">
        <f>VLOOKUP($A43,'Unify Report'!$A$1:$V$99,8,FALSE)</f>
        <v>691.5</v>
      </c>
      <c r="L43">
        <f>VLOOKUP($A43,'Unify Report'!$A$1:$V$99,7,FALSE)</f>
        <v>489</v>
      </c>
      <c r="M43">
        <f>VLOOKUP($A43,'Unify Report'!$A$1:$V$99,12,FALSE)</f>
        <v>728.5</v>
      </c>
      <c r="N43">
        <f>VLOOKUP($A43,'Unify Report'!$A$1:$V$99,11,FALSE)</f>
        <v>728.5</v>
      </c>
      <c r="O43">
        <f>VLOOKUP($A43,'Unify Report'!$A$1:$V$99,16,FALSE)</f>
        <v>624</v>
      </c>
      <c r="P43">
        <f>VLOOKUP($A43,'Unify Report'!$A$1:$V$99,15,FALSE)</f>
        <v>384</v>
      </c>
      <c r="Q43" s="97">
        <f>VLOOKUP($C43,CHPPD!$D$6:$Q$71,8,FALSE)</f>
        <v>289</v>
      </c>
      <c r="W43" t="s">
        <v>107</v>
      </c>
      <c r="X43" t="s">
        <v>221</v>
      </c>
      <c r="Y43" s="110" t="s">
        <v>261</v>
      </c>
      <c r="Z43" t="s">
        <v>222</v>
      </c>
      <c r="AA43" t="s">
        <v>185</v>
      </c>
    </row>
    <row r="44" spans="1:27">
      <c r="A44" s="21" t="s">
        <v>94</v>
      </c>
      <c r="B44" s="21" t="s">
        <v>34</v>
      </c>
      <c r="C44" s="22" t="s">
        <v>128</v>
      </c>
      <c r="D44" t="str">
        <f t="shared" si="0"/>
        <v>RA707</v>
      </c>
      <c r="E44" t="str">
        <f t="shared" si="1"/>
        <v>St Michael's Hospital</v>
      </c>
      <c r="F44" t="str">
        <f t="shared" si="4"/>
        <v>77</v>
      </c>
      <c r="G44" t="str">
        <f t="shared" si="2"/>
        <v>501 - OBSTETRICS</v>
      </c>
      <c r="H44" t="str">
        <f t="shared" si="3"/>
        <v/>
      </c>
      <c r="I44">
        <f>VLOOKUP($A44,'Unify Report'!$A$1:$V$99,4,FALSE)</f>
        <v>3739.5</v>
      </c>
      <c r="J44">
        <f>VLOOKUP($A44,'Unify Report'!$A$1:$V$99,3,FALSE)</f>
        <v>3509.75</v>
      </c>
      <c r="K44">
        <f>VLOOKUP($A44,'Unify Report'!$A$1:$V$99,8,FALSE)</f>
        <v>745.5</v>
      </c>
      <c r="L44">
        <f>VLOOKUP($A44,'Unify Report'!$A$1:$V$99,7,FALSE)</f>
        <v>702.5</v>
      </c>
      <c r="M44">
        <f>VLOOKUP($A44,'Unify Report'!$A$1:$V$99,12,FALSE)</f>
        <v>3336</v>
      </c>
      <c r="N44">
        <f>VLOOKUP($A44,'Unify Report'!$A$1:$V$99,11,FALSE)</f>
        <v>3297.5</v>
      </c>
      <c r="O44">
        <f>VLOOKUP($A44,'Unify Report'!$A$1:$V$99,16,FALSE)</f>
        <v>744</v>
      </c>
      <c r="P44">
        <f>VLOOKUP($A44,'Unify Report'!$A$1:$V$99,15,FALSE)</f>
        <v>564</v>
      </c>
      <c r="Q44" s="97">
        <f>VLOOKUP($C44,CHPPD!$D$6:$Q$71,8,FALSE)</f>
        <v>265</v>
      </c>
      <c r="W44" t="s">
        <v>108</v>
      </c>
      <c r="X44" t="s">
        <v>221</v>
      </c>
      <c r="Y44" s="110" t="s">
        <v>261</v>
      </c>
      <c r="Z44" t="s">
        <v>222</v>
      </c>
      <c r="AA44" t="s">
        <v>185</v>
      </c>
    </row>
    <row r="45" spans="1:27">
      <c r="A45" s="21" t="s">
        <v>95</v>
      </c>
      <c r="B45" s="21" t="s">
        <v>37</v>
      </c>
      <c r="C45" s="22" t="s">
        <v>129</v>
      </c>
      <c r="D45" t="str">
        <f t="shared" si="0"/>
        <v>RA707</v>
      </c>
      <c r="E45" t="str">
        <f t="shared" si="1"/>
        <v>St Michael's Hospital</v>
      </c>
      <c r="F45" t="str">
        <f t="shared" si="4"/>
        <v>78</v>
      </c>
      <c r="G45" t="str">
        <f t="shared" si="2"/>
        <v>502 - GYNAECOLOGY</v>
      </c>
      <c r="H45" t="str">
        <f t="shared" si="3"/>
        <v/>
      </c>
      <c r="I45">
        <f>VLOOKUP($A45,'Unify Report'!$A$1:$V$99,4,FALSE)</f>
        <v>1276.25</v>
      </c>
      <c r="J45">
        <f>VLOOKUP($A45,'Unify Report'!$A$1:$V$99,3,FALSE)</f>
        <v>1147.5</v>
      </c>
      <c r="K45">
        <f>VLOOKUP($A45,'Unify Report'!$A$1:$V$99,8,FALSE)</f>
        <v>932</v>
      </c>
      <c r="L45">
        <f>VLOOKUP($A45,'Unify Report'!$A$1:$V$99,7,FALSE)</f>
        <v>852</v>
      </c>
      <c r="M45">
        <f>VLOOKUP($A45,'Unify Report'!$A$1:$V$99,12,FALSE)</f>
        <v>814</v>
      </c>
      <c r="N45">
        <f>VLOOKUP($A45,'Unify Report'!$A$1:$V$99,11,FALSE)</f>
        <v>858.5</v>
      </c>
      <c r="O45">
        <f>VLOOKUP($A45,'Unify Report'!$A$1:$V$99,16,FALSE)</f>
        <v>572</v>
      </c>
      <c r="P45">
        <f>VLOOKUP($A45,'Unify Report'!$A$1:$V$99,15,FALSE)</f>
        <v>627</v>
      </c>
      <c r="Q45" s="97">
        <f>VLOOKUP($C45,CHPPD!$D$6:$Q$71,8,FALSE)</f>
        <v>392</v>
      </c>
      <c r="W45" s="110" t="s">
        <v>251</v>
      </c>
      <c r="X45" t="s">
        <v>196</v>
      </c>
      <c r="Y45" s="110" t="s">
        <v>261</v>
      </c>
      <c r="Z45" s="59" t="s">
        <v>198</v>
      </c>
      <c r="AA45" s="59" t="s">
        <v>188</v>
      </c>
    </row>
    <row r="46" spans="1:27">
      <c r="W46" s="58" t="s">
        <v>121</v>
      </c>
      <c r="X46" t="s">
        <v>184</v>
      </c>
      <c r="Y46" s="110" t="s">
        <v>260</v>
      </c>
      <c r="Z46" s="60" t="s">
        <v>190</v>
      </c>
      <c r="AA46" s="60"/>
    </row>
    <row r="47" spans="1:27">
      <c r="W47" s="58" t="s">
        <v>122</v>
      </c>
      <c r="X47" t="s">
        <v>184</v>
      </c>
      <c r="Y47" s="110" t="s">
        <v>260</v>
      </c>
      <c r="Z47" s="60" t="s">
        <v>190</v>
      </c>
    </row>
    <row r="48" spans="1:27">
      <c r="W48" t="s">
        <v>97</v>
      </c>
      <c r="X48" t="s">
        <v>184</v>
      </c>
      <c r="Y48" s="110" t="s">
        <v>260</v>
      </c>
      <c r="Z48" t="s">
        <v>185</v>
      </c>
    </row>
    <row r="49" spans="23:27">
      <c r="W49" t="s">
        <v>98</v>
      </c>
      <c r="X49" t="s">
        <v>184</v>
      </c>
      <c r="Y49" s="110" t="s">
        <v>260</v>
      </c>
      <c r="Z49" t="s">
        <v>214</v>
      </c>
    </row>
    <row r="50" spans="23:27">
      <c r="W50" t="s">
        <v>120</v>
      </c>
      <c r="X50" t="s">
        <v>184</v>
      </c>
      <c r="Y50" s="110" t="s">
        <v>260</v>
      </c>
      <c r="Z50" t="s">
        <v>190</v>
      </c>
    </row>
    <row r="51" spans="23:27">
      <c r="W51" t="s">
        <v>223</v>
      </c>
      <c r="X51" t="s">
        <v>184</v>
      </c>
      <c r="Y51" s="110" t="s">
        <v>260</v>
      </c>
      <c r="Z51" t="s">
        <v>185</v>
      </c>
      <c r="AA51" t="s">
        <v>214</v>
      </c>
    </row>
    <row r="52" spans="23:27">
      <c r="W52" t="s">
        <v>224</v>
      </c>
      <c r="X52" t="s">
        <v>184</v>
      </c>
      <c r="Y52" s="110" t="s">
        <v>260</v>
      </c>
      <c r="Z52" t="s">
        <v>185</v>
      </c>
      <c r="AA52" t="s">
        <v>214</v>
      </c>
    </row>
    <row r="53" spans="23:27">
      <c r="W53" t="s">
        <v>106</v>
      </c>
      <c r="X53" t="s">
        <v>184</v>
      </c>
      <c r="Y53" s="110" t="s">
        <v>260</v>
      </c>
      <c r="Z53" t="s">
        <v>185</v>
      </c>
    </row>
    <row r="54" spans="23:27">
      <c r="W54" t="s">
        <v>225</v>
      </c>
      <c r="X54" t="s">
        <v>184</v>
      </c>
      <c r="Y54" s="110" t="s">
        <v>260</v>
      </c>
      <c r="Z54" t="s">
        <v>185</v>
      </c>
    </row>
    <row r="55" spans="23:27">
      <c r="W55" t="s">
        <v>117</v>
      </c>
      <c r="X55" t="s">
        <v>184</v>
      </c>
      <c r="Y55" s="110" t="s">
        <v>260</v>
      </c>
      <c r="Z55" t="s">
        <v>185</v>
      </c>
      <c r="AA55" t="s">
        <v>190</v>
      </c>
    </row>
    <row r="56" spans="23:27">
      <c r="W56" t="s">
        <v>100</v>
      </c>
      <c r="X56" t="s">
        <v>184</v>
      </c>
      <c r="Y56" s="110" t="s">
        <v>260</v>
      </c>
      <c r="Z56" t="s">
        <v>185</v>
      </c>
    </row>
    <row r="57" spans="23:27">
      <c r="W57" t="s">
        <v>104</v>
      </c>
      <c r="X57" t="s">
        <v>184</v>
      </c>
      <c r="Y57" s="110" t="s">
        <v>260</v>
      </c>
      <c r="Z57" t="s">
        <v>214</v>
      </c>
    </row>
    <row r="58" spans="23:27">
      <c r="W58" t="s">
        <v>102</v>
      </c>
      <c r="X58" t="s">
        <v>184</v>
      </c>
      <c r="Y58" s="110" t="s">
        <v>260</v>
      </c>
      <c r="Z58" t="s">
        <v>185</v>
      </c>
    </row>
    <row r="59" spans="23:27">
      <c r="W59" s="58" t="s">
        <v>125</v>
      </c>
      <c r="X59" t="s">
        <v>201</v>
      </c>
      <c r="Y59" s="110" t="s">
        <v>262</v>
      </c>
      <c r="Z59" t="s">
        <v>202</v>
      </c>
    </row>
    <row r="60" spans="23:27">
      <c r="W60" s="58" t="s">
        <v>128</v>
      </c>
      <c r="X60" t="s">
        <v>201</v>
      </c>
      <c r="Y60" s="110" t="s">
        <v>262</v>
      </c>
      <c r="Z60" t="s">
        <v>202</v>
      </c>
    </row>
    <row r="61" spans="23:27">
      <c r="W61" t="s">
        <v>124</v>
      </c>
      <c r="X61" t="s">
        <v>201</v>
      </c>
      <c r="Y61" s="110" t="s">
        <v>262</v>
      </c>
      <c r="Z61" t="s">
        <v>202</v>
      </c>
    </row>
    <row r="62" spans="23:27">
      <c r="W62" t="s">
        <v>110</v>
      </c>
      <c r="X62" t="s">
        <v>184</v>
      </c>
      <c r="Y62" s="113" t="s">
        <v>260</v>
      </c>
      <c r="Z62" t="s">
        <v>187</v>
      </c>
      <c r="AA62" t="s">
        <v>195</v>
      </c>
    </row>
    <row r="63" spans="23:27">
      <c r="W63" s="110" t="s">
        <v>256</v>
      </c>
      <c r="X63" t="s">
        <v>196</v>
      </c>
      <c r="Y63" s="110" t="s">
        <v>261</v>
      </c>
      <c r="Z63" t="s">
        <v>198</v>
      </c>
      <c r="AA63" t="s">
        <v>205</v>
      </c>
    </row>
  </sheetData>
  <autoFilter ref="I2:P4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201902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Report'!$A$2:$V$99,3,FALSE)</f>
        <v>1438.3</v>
      </c>
      <c r="I3" s="29">
        <f>VLOOKUP($B3,'Unify Report'!$A$2:$V$99,4,FALSE)</f>
        <v>1376.5</v>
      </c>
      <c r="J3" s="28">
        <f>VLOOKUP($B3,'Unify Report'!$A$2:$V$99,11,FALSE)</f>
        <v>1031.25</v>
      </c>
      <c r="K3" s="29">
        <f>VLOOKUP($B3,'Unify Report'!$A$2:$V$99,12,FALSE)</f>
        <v>1023</v>
      </c>
      <c r="L3" s="28">
        <f>VLOOKUP($B3,'Unify Report'!$A$2:$V$99,7,FALSE)</f>
        <v>2151.75</v>
      </c>
      <c r="M3" s="29">
        <f>VLOOKUP($B3,'Unify Report'!$A$2:$V$99,8,FALSE)</f>
        <v>1084.5</v>
      </c>
      <c r="N3" s="28">
        <f>VLOOKUP($B3,'Unify Report'!$A$2:$V$99,15,FALSE)</f>
        <v>2012.95</v>
      </c>
      <c r="O3" s="30">
        <f>VLOOKUP($B3,'Unify Report'!$A$2:$V$99,16,FALSE)</f>
        <v>682</v>
      </c>
    </row>
    <row r="4" spans="1:15">
      <c r="A4" s="21">
        <v>201902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Report'!$A$2:$V$99,3,FALSE)</f>
        <v>2912.5833333333335</v>
      </c>
      <c r="I4" s="29">
        <f>VLOOKUP($B4,'Unify Report'!$A$2:$V$99,4,FALSE)</f>
        <v>2682.5</v>
      </c>
      <c r="J4" s="28">
        <f>VLOOKUP($B4,'Unify Report'!$A$2:$V$99,11,FALSE)</f>
        <v>2583.5</v>
      </c>
      <c r="K4" s="29">
        <f>VLOOKUP($B4,'Unify Report'!$A$2:$V$99,12,FALSE)</f>
        <v>2387</v>
      </c>
      <c r="L4" s="28">
        <f>VLOOKUP($B4,'Unify Report'!$A$2:$V$99,7,FALSE)</f>
        <v>1915</v>
      </c>
      <c r="M4" s="29">
        <f>VLOOKUP($B4,'Unify Report'!$A$2:$V$99,8,FALSE)</f>
        <v>1891.6166666666666</v>
      </c>
      <c r="N4" s="28">
        <f>VLOOKUP($B4,'Unify Report'!$A$2:$V$99,15,FALSE)</f>
        <v>1853</v>
      </c>
      <c r="O4" s="30">
        <f>VLOOKUP($B4,'Unify Report'!$A$2:$V$99,16,FALSE)</f>
        <v>1782</v>
      </c>
    </row>
    <row r="5" spans="1:15">
      <c r="A5" s="21">
        <v>201902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Report'!$A$2:$V$99,3,FALSE)</f>
        <v>2047</v>
      </c>
      <c r="I5" s="29">
        <f>VLOOKUP($B5,'Unify Report'!$A$2:$V$99,4,FALSE)</f>
        <v>2236.3000000000002</v>
      </c>
      <c r="J5" s="28">
        <f>VLOOKUP($B5,'Unify Report'!$A$2:$V$99,11,FALSE)</f>
        <v>1694</v>
      </c>
      <c r="K5" s="29">
        <f>VLOOKUP($B5,'Unify Report'!$A$2:$V$99,12,FALSE)</f>
        <v>1705</v>
      </c>
      <c r="L5" s="28">
        <f>VLOOKUP($B5,'Unify Report'!$A$2:$V$99,7,FALSE)</f>
        <v>1999.6666666666667</v>
      </c>
      <c r="M5" s="29">
        <f>VLOOKUP($B5,'Unify Report'!$A$2:$V$99,8,FALSE)</f>
        <v>1834.5</v>
      </c>
      <c r="N5" s="28">
        <f>VLOOKUP($B5,'Unify Report'!$A$2:$V$99,15,FALSE)</f>
        <v>1742.5</v>
      </c>
      <c r="O5" s="30">
        <f>VLOOKUP($B5,'Unify Report'!$A$2:$V$99,16,FALSE)</f>
        <v>1353</v>
      </c>
    </row>
    <row r="6" spans="1:15">
      <c r="A6" s="21">
        <v>201902</v>
      </c>
      <c r="B6" s="70" t="s">
        <v>269</v>
      </c>
      <c r="C6" s="21" t="s">
        <v>266</v>
      </c>
      <c r="D6" s="98" t="s">
        <v>265</v>
      </c>
      <c r="E6" s="56" t="s">
        <v>159</v>
      </c>
      <c r="F6" s="56" t="s">
        <v>164</v>
      </c>
      <c r="G6" s="56" t="s">
        <v>159</v>
      </c>
      <c r="H6" s="28">
        <f>VLOOKUP($B6,'Unify Report'!$A$2:$V$99,3,FALSE)</f>
        <v>744.5</v>
      </c>
      <c r="I6" s="29">
        <f>VLOOKUP($B6,'Unify Report'!$A$2:$V$99,4,FALSE)</f>
        <v>727.25</v>
      </c>
      <c r="J6" s="28">
        <f>VLOOKUP($B6,'Unify Report'!$A$2:$V$99,11,FALSE)</f>
        <v>670.83333333333337</v>
      </c>
      <c r="K6" s="29">
        <f>VLOOKUP($B6,'Unify Report'!$A$2:$V$99,12,FALSE)</f>
        <v>682</v>
      </c>
      <c r="L6" s="28">
        <f>VLOOKUP($B6,'Unify Report'!$A$2:$V$99,7,FALSE)</f>
        <v>264.75</v>
      </c>
      <c r="M6" s="29">
        <f>VLOOKUP($B6,'Unify Report'!$A$2:$V$99,8,FALSE)</f>
        <v>371</v>
      </c>
      <c r="N6" s="28">
        <f>VLOOKUP($B6,'Unify Report'!$A$2:$V$99,15,FALSE)</f>
        <v>341</v>
      </c>
      <c r="O6" s="30">
        <f>VLOOKUP($B6,'Unify Report'!$A$2:$V$99,16,FALSE)</f>
        <v>341</v>
      </c>
    </row>
    <row r="7" spans="1:15">
      <c r="A7" s="21">
        <v>201902</v>
      </c>
      <c r="B7" s="21" t="s">
        <v>57</v>
      </c>
      <c r="C7" s="21" t="s">
        <v>13</v>
      </c>
      <c r="D7" s="21" t="s">
        <v>99</v>
      </c>
      <c r="E7" s="56" t="s">
        <v>159</v>
      </c>
      <c r="F7" s="56" t="s">
        <v>164</v>
      </c>
      <c r="G7" s="56" t="s">
        <v>159</v>
      </c>
      <c r="H7" s="28">
        <f>VLOOKUP($B7,'Unify Report'!$A$2:$V$99,3,FALSE)</f>
        <v>1737.6666666666667</v>
      </c>
      <c r="I7" s="29">
        <f>VLOOKUP($B7,'Unify Report'!$A$2:$V$99,4,FALSE)</f>
        <v>1860.5833333333333</v>
      </c>
      <c r="J7" s="28">
        <f>VLOOKUP($B7,'Unify Report'!$A$2:$V$99,11,FALSE)</f>
        <v>1375</v>
      </c>
      <c r="K7" s="29">
        <f>VLOOKUP($B7,'Unify Report'!$A$2:$V$99,12,FALSE)</f>
        <v>1364</v>
      </c>
      <c r="L7" s="28">
        <f>VLOOKUP($B7,'Unify Report'!$A$2:$V$99,7,FALSE)</f>
        <v>1395.1666666666667</v>
      </c>
      <c r="M7" s="29">
        <f>VLOOKUP($B7,'Unify Report'!$A$2:$V$99,8,FALSE)</f>
        <v>1103</v>
      </c>
      <c r="N7" s="28">
        <f>VLOOKUP($B7,'Unify Report'!$A$2:$V$99,15,FALSE)</f>
        <v>1562.5</v>
      </c>
      <c r="O7" s="30">
        <f>VLOOKUP($B7,'Unify Report'!$A$2:$V$99,16,FALSE)</f>
        <v>1023</v>
      </c>
    </row>
    <row r="8" spans="1:15">
      <c r="A8" s="21">
        <v>201902</v>
      </c>
      <c r="B8" s="21" t="s">
        <v>58</v>
      </c>
      <c r="C8" s="21" t="s">
        <v>18</v>
      </c>
      <c r="D8" s="21" t="s">
        <v>100</v>
      </c>
      <c r="E8" s="56" t="s">
        <v>159</v>
      </c>
      <c r="F8" s="56" t="s">
        <v>164</v>
      </c>
      <c r="G8" s="56" t="s">
        <v>159</v>
      </c>
      <c r="H8" s="28">
        <f>VLOOKUP($B8,'Unify Report'!$A$2:$V$99,3,FALSE)</f>
        <v>1073.75</v>
      </c>
      <c r="I8" s="29">
        <f>VLOOKUP($B8,'Unify Report'!$A$2:$V$99,4,FALSE)</f>
        <v>1118.5</v>
      </c>
      <c r="J8" s="28">
        <f>VLOOKUP($B8,'Unify Report'!$A$2:$V$99,11,FALSE)</f>
        <v>682</v>
      </c>
      <c r="K8" s="29">
        <f>VLOOKUP($B8,'Unify Report'!$A$2:$V$99,12,FALSE)</f>
        <v>682</v>
      </c>
      <c r="L8" s="28">
        <f>VLOOKUP($B8,'Unify Report'!$A$2:$V$99,7,FALSE)</f>
        <v>800.75</v>
      </c>
      <c r="M8" s="29">
        <f>VLOOKUP($B8,'Unify Report'!$A$2:$V$99,8,FALSE)</f>
        <v>744.5</v>
      </c>
      <c r="N8" s="28">
        <f>VLOOKUP($B8,'Unify Report'!$A$2:$V$99,15,FALSE)</f>
        <v>765.25</v>
      </c>
      <c r="O8" s="30">
        <f>VLOOKUP($B8,'Unify Report'!$A$2:$V$99,16,FALSE)</f>
        <v>682</v>
      </c>
    </row>
    <row r="9" spans="1:15">
      <c r="A9" s="21">
        <v>201902</v>
      </c>
      <c r="B9" s="21" t="s">
        <v>59</v>
      </c>
      <c r="C9" s="21" t="s">
        <v>15</v>
      </c>
      <c r="D9" s="21" t="s">
        <v>101</v>
      </c>
      <c r="E9" s="56" t="s">
        <v>159</v>
      </c>
      <c r="F9" s="56" t="s">
        <v>164</v>
      </c>
      <c r="G9" s="56" t="s">
        <v>159</v>
      </c>
      <c r="H9" s="28">
        <f>VLOOKUP($B9,'Unify Report'!$A$2:$V$99,3,FALSE)</f>
        <v>1603.75</v>
      </c>
      <c r="I9" s="29">
        <f>VLOOKUP($B9,'Unify Report'!$A$2:$V$99,4,FALSE)</f>
        <v>1628</v>
      </c>
      <c r="J9" s="28">
        <f>VLOOKUP($B9,'Unify Report'!$A$2:$V$99,11,FALSE)</f>
        <v>1056</v>
      </c>
      <c r="K9" s="29">
        <f>VLOOKUP($B9,'Unify Report'!$A$2:$V$99,12,FALSE)</f>
        <v>1023</v>
      </c>
      <c r="L9" s="28">
        <f>VLOOKUP($B9,'Unify Report'!$A$2:$V$99,7,FALSE)</f>
        <v>1202.5</v>
      </c>
      <c r="M9" s="29">
        <f>VLOOKUP($B9,'Unify Report'!$A$2:$V$99,8,FALSE)</f>
        <v>1121.25</v>
      </c>
      <c r="N9" s="28">
        <f>VLOOKUP($B9,'Unify Report'!$A$2:$V$99,15,FALSE)</f>
        <v>1103.75</v>
      </c>
      <c r="O9" s="30">
        <f>VLOOKUP($B9,'Unify Report'!$A$2:$V$99,16,FALSE)</f>
        <v>1022.75</v>
      </c>
    </row>
    <row r="10" spans="1:15">
      <c r="A10" s="21">
        <v>201902</v>
      </c>
      <c r="B10" s="21" t="s">
        <v>60</v>
      </c>
      <c r="C10" s="21" t="s">
        <v>22</v>
      </c>
      <c r="D10" s="21" t="s">
        <v>102</v>
      </c>
      <c r="E10" s="56" t="s">
        <v>159</v>
      </c>
      <c r="F10" s="56" t="s">
        <v>164</v>
      </c>
      <c r="G10" s="56" t="s">
        <v>159</v>
      </c>
      <c r="H10" s="28">
        <f>VLOOKUP($B10,'Unify Report'!$A$2:$V$99,3,FALSE)</f>
        <v>1091.5</v>
      </c>
      <c r="I10" s="29">
        <f>VLOOKUP($B10,'Unify Report'!$A$2:$V$99,4,FALSE)</f>
        <v>1116.5</v>
      </c>
      <c r="J10" s="28">
        <f>VLOOKUP($B10,'Unify Report'!$A$2:$V$99,11,FALSE)</f>
        <v>1007.5166666666667</v>
      </c>
      <c r="K10" s="29">
        <f>VLOOKUP($B10,'Unify Report'!$A$2:$V$99,12,FALSE)</f>
        <v>1023</v>
      </c>
      <c r="L10" s="28">
        <f>VLOOKUP($B10,'Unify Report'!$A$2:$V$99,7,FALSE)</f>
        <v>1030</v>
      </c>
      <c r="M10" s="29">
        <f>VLOOKUP($B10,'Unify Report'!$A$2:$V$99,8,FALSE)</f>
        <v>930.5</v>
      </c>
      <c r="N10" s="28">
        <f>VLOOKUP($B10,'Unify Report'!$A$2:$V$99,15,FALSE)</f>
        <v>627</v>
      </c>
      <c r="O10" s="30">
        <f>VLOOKUP($B10,'Unify Report'!$A$2:$V$99,16,FALSE)</f>
        <v>341</v>
      </c>
    </row>
    <row r="11" spans="1:15">
      <c r="A11" s="21">
        <v>201902</v>
      </c>
      <c r="B11" s="21" t="s">
        <v>61</v>
      </c>
      <c r="C11" s="21" t="s">
        <v>23</v>
      </c>
      <c r="D11" s="21" t="s">
        <v>103</v>
      </c>
      <c r="E11" s="56" t="s">
        <v>159</v>
      </c>
      <c r="F11" s="56" t="s">
        <v>164</v>
      </c>
      <c r="G11" s="56" t="s">
        <v>159</v>
      </c>
      <c r="H11" s="28">
        <f>VLOOKUP($B11,'Unify Report'!$A$2:$V$99,3,FALSE)</f>
        <v>1349.75</v>
      </c>
      <c r="I11" s="29">
        <f>VLOOKUP($B11,'Unify Report'!$A$2:$V$99,4,FALSE)</f>
        <v>1499</v>
      </c>
      <c r="J11" s="28">
        <f>VLOOKUP($B11,'Unify Report'!$A$2:$V$99,11,FALSE)</f>
        <v>1305.6666666666667</v>
      </c>
      <c r="K11" s="29">
        <f>VLOOKUP($B11,'Unify Report'!$A$2:$V$99,12,FALSE)</f>
        <v>1360.1666666666699</v>
      </c>
      <c r="L11" s="28">
        <f>VLOOKUP($B11,'Unify Report'!$A$2:$V$99,7,FALSE)</f>
        <v>696</v>
      </c>
      <c r="M11" s="29">
        <f>VLOOKUP($B11,'Unify Report'!$A$2:$V$99,8,FALSE)</f>
        <v>751</v>
      </c>
      <c r="N11" s="28">
        <f>VLOOKUP($B11,'Unify Report'!$A$2:$V$99,15,FALSE)</f>
        <v>638</v>
      </c>
      <c r="O11" s="30">
        <f>VLOOKUP($B11,'Unify Report'!$A$2:$V$99,16,FALSE)</f>
        <v>682</v>
      </c>
    </row>
    <row r="12" spans="1:15">
      <c r="A12" s="21">
        <v>201902</v>
      </c>
      <c r="B12" s="21" t="s">
        <v>62</v>
      </c>
      <c r="C12" s="21" t="s">
        <v>16</v>
      </c>
      <c r="D12" s="21" t="s">
        <v>104</v>
      </c>
      <c r="E12" s="56" t="s">
        <v>159</v>
      </c>
      <c r="F12" s="56" t="s">
        <v>164</v>
      </c>
      <c r="G12" s="56" t="s">
        <v>159</v>
      </c>
      <c r="H12" s="28">
        <f>VLOOKUP($B12,'Unify Report'!$A$2:$V$99,3,FALSE)</f>
        <v>1140.75</v>
      </c>
      <c r="I12" s="29">
        <f>VLOOKUP($B12,'Unify Report'!$A$2:$V$99,4,FALSE)</f>
        <v>1116.25</v>
      </c>
      <c r="J12" s="28">
        <f>VLOOKUP($B12,'Unify Report'!$A$2:$V$99,11,FALSE)</f>
        <v>682</v>
      </c>
      <c r="K12" s="29">
        <f>VLOOKUP($B12,'Unify Report'!$A$2:$V$99,12,FALSE)</f>
        <v>682</v>
      </c>
      <c r="L12" s="28">
        <f>VLOOKUP($B12,'Unify Report'!$A$2:$V$99,7,FALSE)</f>
        <v>1566.5</v>
      </c>
      <c r="M12" s="29">
        <f>VLOOKUP($B12,'Unify Report'!$A$2:$V$99,8,FALSE)</f>
        <v>1068.25</v>
      </c>
      <c r="N12" s="28">
        <f>VLOOKUP($B12,'Unify Report'!$A$2:$V$99,15,FALSE)</f>
        <v>1495.5833333333333</v>
      </c>
      <c r="O12" s="30">
        <f>VLOOKUP($B12,'Unify Report'!$A$2:$V$99,16,FALSE)</f>
        <v>671</v>
      </c>
    </row>
    <row r="13" spans="1:15">
      <c r="A13" s="21">
        <v>201902</v>
      </c>
      <c r="B13" s="21" t="s">
        <v>63</v>
      </c>
      <c r="C13" s="21" t="s">
        <v>14</v>
      </c>
      <c r="D13" s="21" t="s">
        <v>105</v>
      </c>
      <c r="E13" s="56" t="s">
        <v>159</v>
      </c>
      <c r="F13" s="56" t="s">
        <v>164</v>
      </c>
      <c r="G13" s="56" t="s">
        <v>159</v>
      </c>
      <c r="H13" s="28">
        <f>VLOOKUP($B13,'Unify Report'!$A$2:$V$99,3,FALSE)</f>
        <v>756</v>
      </c>
      <c r="I13" s="29">
        <f>VLOOKUP($B13,'Unify Report'!$A$2:$V$99,4,FALSE)</f>
        <v>750.25</v>
      </c>
      <c r="J13" s="28">
        <f>VLOOKUP($B13,'Unify Report'!$A$2:$V$99,11,FALSE)</f>
        <v>680.75</v>
      </c>
      <c r="K13" s="29">
        <f>VLOOKUP($B13,'Unify Report'!$A$2:$V$99,12,FALSE)</f>
        <v>682</v>
      </c>
      <c r="L13" s="28">
        <f>VLOOKUP($B13,'Unify Report'!$A$2:$V$99,7,FALSE)</f>
        <v>1545.25</v>
      </c>
      <c r="M13" s="29">
        <f>VLOOKUP($B13,'Unify Report'!$A$2:$V$99,8,FALSE)</f>
        <v>1480</v>
      </c>
      <c r="N13" s="28">
        <f>VLOOKUP($B13,'Unify Report'!$A$2:$V$99,15,FALSE)</f>
        <v>792</v>
      </c>
      <c r="O13" s="30">
        <f>VLOOKUP($B13,'Unify Report'!$A$2:$V$99,16,FALSE)</f>
        <v>682</v>
      </c>
    </row>
    <row r="14" spans="1:15">
      <c r="A14" s="21">
        <v>201902</v>
      </c>
      <c r="B14" s="21" t="s">
        <v>64</v>
      </c>
      <c r="C14" s="21" t="s">
        <v>21</v>
      </c>
      <c r="D14" s="21" t="s">
        <v>106</v>
      </c>
      <c r="E14" s="56" t="s">
        <v>159</v>
      </c>
      <c r="F14" s="56" t="s">
        <v>164</v>
      </c>
      <c r="G14" s="56" t="s">
        <v>159</v>
      </c>
      <c r="H14" s="28">
        <f>VLOOKUP($B14,'Unify Report'!$A$2:$V$99,3,FALSE)</f>
        <v>1339.75</v>
      </c>
      <c r="I14" s="29">
        <f>VLOOKUP($B14,'Unify Report'!$A$2:$V$99,4,FALSE)</f>
        <v>1351</v>
      </c>
      <c r="J14" s="28">
        <f>VLOOKUP($B14,'Unify Report'!$A$2:$V$99,11,FALSE)</f>
        <v>1056</v>
      </c>
      <c r="K14" s="29">
        <f>VLOOKUP($B14,'Unify Report'!$A$2:$V$99,12,FALSE)</f>
        <v>1023</v>
      </c>
      <c r="L14" s="28">
        <f>VLOOKUP($B14,'Unify Report'!$A$2:$V$99,7,FALSE)</f>
        <v>1143.75</v>
      </c>
      <c r="M14" s="29">
        <f>VLOOKUP($B14,'Unify Report'!$A$2:$V$99,8,FALSE)</f>
        <v>1106.25</v>
      </c>
      <c r="N14" s="28">
        <f>VLOOKUP($B14,'Unify Report'!$A$2:$V$99,15,FALSE)</f>
        <v>715</v>
      </c>
      <c r="O14" s="30">
        <f>VLOOKUP($B14,'Unify Report'!$A$2:$V$99,16,FALSE)</f>
        <v>682</v>
      </c>
    </row>
    <row r="15" spans="1:15">
      <c r="A15" s="21">
        <v>201902</v>
      </c>
      <c r="B15" s="21" t="s">
        <v>65</v>
      </c>
      <c r="C15" s="21" t="s">
        <v>24</v>
      </c>
      <c r="D15" s="22" t="s">
        <v>107</v>
      </c>
      <c r="E15" s="56" t="s">
        <v>159</v>
      </c>
      <c r="F15" s="57" t="s">
        <v>165</v>
      </c>
      <c r="G15" s="56" t="s">
        <v>159</v>
      </c>
      <c r="H15" s="28">
        <f>VLOOKUP($B15,'Unify Report'!$A$2:$V$99,3,FALSE)</f>
        <v>1616</v>
      </c>
      <c r="I15" s="29">
        <f>VLOOKUP($B15,'Unify Report'!$A$2:$V$99,4,FALSE)</f>
        <v>1509</v>
      </c>
      <c r="J15" s="28">
        <f>VLOOKUP($B15,'Unify Report'!$A$2:$V$99,11,FALSE)</f>
        <v>889.75</v>
      </c>
      <c r="K15" s="29">
        <f>VLOOKUP($B15,'Unify Report'!$A$2:$V$99,12,FALSE)</f>
        <v>682</v>
      </c>
      <c r="L15" s="28">
        <f>VLOOKUP($B15,'Unify Report'!$A$2:$V$99,7,FALSE)</f>
        <v>1696.75</v>
      </c>
      <c r="M15" s="29">
        <f>VLOOKUP($B15,'Unify Report'!$A$2:$V$99,8,FALSE)</f>
        <v>1893.5</v>
      </c>
      <c r="N15" s="28">
        <f>VLOOKUP($B15,'Unify Report'!$A$2:$V$99,15,FALSE)</f>
        <v>1177</v>
      </c>
      <c r="O15" s="30">
        <f>VLOOKUP($B15,'Unify Report'!$A$2:$V$99,16,FALSE)</f>
        <v>1012</v>
      </c>
    </row>
    <row r="16" spans="1:15">
      <c r="A16" s="21">
        <v>201902</v>
      </c>
      <c r="B16" s="21" t="s">
        <v>66</v>
      </c>
      <c r="C16" s="21" t="s">
        <v>25</v>
      </c>
      <c r="D16" s="22" t="s">
        <v>108</v>
      </c>
      <c r="E16" s="56" t="s">
        <v>159</v>
      </c>
      <c r="F16" s="57" t="s">
        <v>165</v>
      </c>
      <c r="G16" s="56" t="s">
        <v>159</v>
      </c>
      <c r="H16" s="28">
        <f>VLOOKUP($B16,'Unify Report'!$A$2:$V$99,3,FALSE)</f>
        <v>1601.5</v>
      </c>
      <c r="I16" s="29">
        <f>VLOOKUP($B16,'Unify Report'!$A$2:$V$99,4,FALSE)</f>
        <v>1504</v>
      </c>
      <c r="J16" s="28">
        <f>VLOOKUP($B16,'Unify Report'!$A$2:$V$99,11,FALSE)</f>
        <v>858</v>
      </c>
      <c r="K16" s="29">
        <f>VLOOKUP($B16,'Unify Report'!$A$2:$V$99,12,FALSE)</f>
        <v>682</v>
      </c>
      <c r="L16" s="28">
        <f>VLOOKUP($B16,'Unify Report'!$A$2:$V$99,7,FALSE)</f>
        <v>1445.5</v>
      </c>
      <c r="M16" s="29">
        <f>VLOOKUP($B16,'Unify Report'!$A$2:$V$99,8,FALSE)</f>
        <v>1694.75</v>
      </c>
      <c r="N16" s="28">
        <f>VLOOKUP($B16,'Unify Report'!$A$2:$V$99,15,FALSE)</f>
        <v>1177</v>
      </c>
      <c r="O16" s="30">
        <f>VLOOKUP($B16,'Unify Report'!$A$2:$V$99,16,FALSE)</f>
        <v>1023</v>
      </c>
    </row>
    <row r="17" spans="1:15">
      <c r="A17" s="21">
        <v>201902</v>
      </c>
      <c r="B17" s="21" t="s">
        <v>67</v>
      </c>
      <c r="C17" s="21" t="s">
        <v>27</v>
      </c>
      <c r="D17" s="21" t="s">
        <v>109</v>
      </c>
      <c r="E17" s="56" t="s">
        <v>160</v>
      </c>
      <c r="F17" s="56" t="s">
        <v>164</v>
      </c>
      <c r="G17" s="56" t="s">
        <v>171</v>
      </c>
      <c r="H17" s="28">
        <f>VLOOKUP($B17,'Unify Report'!$A$2:$V$99,3,FALSE)</f>
        <v>1667.5</v>
      </c>
      <c r="I17" s="29">
        <f>VLOOKUP($B17,'Unify Report'!$A$2:$V$99,4,FALSE)</f>
        <v>1868.5</v>
      </c>
      <c r="J17" s="28">
        <f>VLOOKUP($B17,'Unify Report'!$A$2:$V$99,11,FALSE)</f>
        <v>1353</v>
      </c>
      <c r="K17" s="29">
        <f>VLOOKUP($B17,'Unify Report'!$A$2:$V$99,12,FALSE)</f>
        <v>1364</v>
      </c>
      <c r="L17" s="28">
        <f>VLOOKUP($B17,'Unify Report'!$A$2:$V$99,7,FALSE)</f>
        <v>332.5</v>
      </c>
      <c r="M17" s="29">
        <f>VLOOKUP($B17,'Unify Report'!$A$2:$V$99,8,FALSE)</f>
        <v>374.5</v>
      </c>
      <c r="N17" s="28">
        <f>VLOOKUP($B17,'Unify Report'!$A$2:$V$99,15,FALSE)</f>
        <v>352</v>
      </c>
      <c r="O17" s="30">
        <f>VLOOKUP($B17,'Unify Report'!$A$2:$V$99,16,FALSE)</f>
        <v>341</v>
      </c>
    </row>
    <row r="18" spans="1:15">
      <c r="A18" s="21">
        <v>201902</v>
      </c>
      <c r="B18" s="21" t="s">
        <v>68</v>
      </c>
      <c r="C18" s="21" t="s">
        <v>30</v>
      </c>
      <c r="D18" s="21" t="s">
        <v>110</v>
      </c>
      <c r="E18" s="56" t="s">
        <v>160</v>
      </c>
      <c r="F18" s="56" t="s">
        <v>164</v>
      </c>
      <c r="G18" s="56" t="s">
        <v>171</v>
      </c>
      <c r="H18" s="28">
        <f>VLOOKUP($B18,'Unify Report'!$A$2:$V$99,3,FALSE)</f>
        <v>6116.9666666666662</v>
      </c>
      <c r="I18" s="29">
        <f>VLOOKUP($B18,'Unify Report'!$A$2:$V$99,4,FALSE)</f>
        <v>6341.8833333333332</v>
      </c>
      <c r="J18" s="28">
        <f>VLOOKUP($B18,'Unify Report'!$A$2:$V$99,11,FALSE)</f>
        <v>5979</v>
      </c>
      <c r="K18" s="29">
        <f>VLOOKUP($B18,'Unify Report'!$A$2:$V$99,12,FALSE)</f>
        <v>6324.5</v>
      </c>
      <c r="L18" s="28">
        <f>VLOOKUP($B18,'Unify Report'!$A$2:$V$99,7,FALSE)</f>
        <v>466.25</v>
      </c>
      <c r="M18" s="29">
        <f>VLOOKUP($B18,'Unify Report'!$A$2:$V$99,8,FALSE)</f>
        <v>608</v>
      </c>
      <c r="N18" s="28">
        <f>VLOOKUP($B18,'Unify Report'!$A$2:$V$99,15,FALSE)</f>
        <v>471.5</v>
      </c>
      <c r="O18" s="30">
        <f>VLOOKUP($B18,'Unify Report'!$A$2:$V$99,16,FALSE)</f>
        <v>356.5</v>
      </c>
    </row>
    <row r="19" spans="1:15">
      <c r="A19" s="21">
        <v>201902</v>
      </c>
      <c r="B19" s="21" t="s">
        <v>69</v>
      </c>
      <c r="C19" s="21" t="s">
        <v>29</v>
      </c>
      <c r="D19" s="21" t="s">
        <v>111</v>
      </c>
      <c r="E19" s="56" t="s">
        <v>160</v>
      </c>
      <c r="F19" s="56" t="s">
        <v>164</v>
      </c>
      <c r="G19" s="56" t="s">
        <v>171</v>
      </c>
      <c r="H19" s="28">
        <f>VLOOKUP($B19,'Unify Report'!$A$2:$V$99,3,FALSE)</f>
        <v>1375.0833333333333</v>
      </c>
      <c r="I19" s="29">
        <f>VLOOKUP($B19,'Unify Report'!$A$2:$V$99,4,FALSE)</f>
        <v>1429.5833333333333</v>
      </c>
      <c r="J19" s="28">
        <f>VLOOKUP($B19,'Unify Report'!$A$2:$V$99,11,FALSE)</f>
        <v>1023</v>
      </c>
      <c r="K19" s="29">
        <f>VLOOKUP($B19,'Unify Report'!$A$2:$V$99,12,FALSE)</f>
        <v>1023</v>
      </c>
      <c r="L19" s="28">
        <f>VLOOKUP($B19,'Unify Report'!$A$2:$V$99,7,FALSE)</f>
        <v>1288</v>
      </c>
      <c r="M19" s="29">
        <f>VLOOKUP($B19,'Unify Report'!$A$2:$V$99,8,FALSE)</f>
        <v>1109.5</v>
      </c>
      <c r="N19" s="28">
        <f>VLOOKUP($B19,'Unify Report'!$A$2:$V$99,15,FALSE)</f>
        <v>583</v>
      </c>
      <c r="O19" s="30">
        <f>VLOOKUP($B19,'Unify Report'!$A$2:$V$99,16,FALSE)</f>
        <v>341</v>
      </c>
    </row>
    <row r="20" spans="1:15">
      <c r="A20" s="21">
        <v>201902</v>
      </c>
      <c r="B20" s="21" t="s">
        <v>70</v>
      </c>
      <c r="C20" s="21" t="s">
        <v>28</v>
      </c>
      <c r="D20" s="21" t="s">
        <v>112</v>
      </c>
      <c r="E20" s="56" t="s">
        <v>160</v>
      </c>
      <c r="F20" s="56" t="s">
        <v>164</v>
      </c>
      <c r="G20" s="56" t="s">
        <v>171</v>
      </c>
      <c r="H20" s="28">
        <f>VLOOKUP($B20,'Unify Report'!$A$2:$V$99,3,FALSE)</f>
        <v>1357</v>
      </c>
      <c r="I20" s="29">
        <f>VLOOKUP($B20,'Unify Report'!$A$2:$V$99,4,FALSE)</f>
        <v>1421.25</v>
      </c>
      <c r="J20" s="28">
        <f>VLOOKUP($B20,'Unify Report'!$A$2:$V$99,11,FALSE)</f>
        <v>1006.75</v>
      </c>
      <c r="K20" s="29">
        <f>VLOOKUP($B20,'Unify Report'!$A$2:$V$99,12,FALSE)</f>
        <v>1023</v>
      </c>
      <c r="L20" s="28">
        <f>VLOOKUP($B20,'Unify Report'!$A$2:$V$99,7,FALSE)</f>
        <v>1321.5833333333333</v>
      </c>
      <c r="M20" s="29">
        <f>VLOOKUP($B20,'Unify Report'!$A$2:$V$99,8,FALSE)</f>
        <v>1257.0833333333333</v>
      </c>
      <c r="N20" s="28">
        <f>VLOOKUP($B20,'Unify Report'!$A$2:$V$99,15,FALSE)</f>
        <v>484.25</v>
      </c>
      <c r="O20" s="30">
        <f>VLOOKUP($B20,'Unify Report'!$A$2:$V$99,16,FALSE)</f>
        <v>341</v>
      </c>
    </row>
    <row r="21" spans="1:15">
      <c r="A21" s="21">
        <v>201902</v>
      </c>
      <c r="B21" s="21" t="s">
        <v>71</v>
      </c>
      <c r="C21" s="21" t="s">
        <v>26</v>
      </c>
      <c r="D21" s="21" t="s">
        <v>113</v>
      </c>
      <c r="E21" s="56" t="s">
        <v>160</v>
      </c>
      <c r="F21" s="56" t="s">
        <v>164</v>
      </c>
      <c r="G21" s="56" t="s">
        <v>171</v>
      </c>
      <c r="H21" s="28">
        <f>VLOOKUP($B21,'Unify Report'!$A$2:$V$99,3,FALSE)</f>
        <v>1326.75</v>
      </c>
      <c r="I21" s="29">
        <f>VLOOKUP($B21,'Unify Report'!$A$2:$V$99,4,FALSE)</f>
        <v>1409</v>
      </c>
      <c r="J21" s="28">
        <f>VLOOKUP($B21,'Unify Report'!$A$2:$V$99,11,FALSE)</f>
        <v>1011.75</v>
      </c>
      <c r="K21" s="29">
        <f>VLOOKUP($B21,'Unify Report'!$A$2:$V$99,12,FALSE)</f>
        <v>1023</v>
      </c>
      <c r="L21" s="28">
        <f>VLOOKUP($B21,'Unify Report'!$A$2:$V$99,7,FALSE)</f>
        <v>1111.5833333333333</v>
      </c>
      <c r="M21" s="29">
        <f>VLOOKUP($B21,'Unify Report'!$A$2:$V$99,8,FALSE)</f>
        <v>1118.5</v>
      </c>
      <c r="N21" s="28">
        <f>VLOOKUP($B21,'Unify Report'!$A$2:$V$99,15,FALSE)</f>
        <v>384.5</v>
      </c>
      <c r="O21" s="30">
        <f>VLOOKUP($B21,'Unify Report'!$A$2:$V$99,16,FALSE)</f>
        <v>341</v>
      </c>
    </row>
    <row r="22" spans="1:15">
      <c r="A22" s="21">
        <v>201902</v>
      </c>
      <c r="B22" s="21" t="s">
        <v>72</v>
      </c>
      <c r="C22" s="21" t="s">
        <v>31</v>
      </c>
      <c r="D22" s="21" t="s">
        <v>114</v>
      </c>
      <c r="E22" s="56" t="s">
        <v>160</v>
      </c>
      <c r="F22" s="56" t="s">
        <v>166</v>
      </c>
      <c r="G22" s="56" t="s">
        <v>172</v>
      </c>
      <c r="H22" s="28">
        <f>VLOOKUP($B22,'Unify Report'!$A$2:$V$99,3,FALSE)</f>
        <v>2613.75</v>
      </c>
      <c r="I22" s="29">
        <f>VLOOKUP($B22,'Unify Report'!$A$2:$V$99,4,FALSE)</f>
        <v>2630.49999999999</v>
      </c>
      <c r="J22" s="28">
        <f>VLOOKUP($B22,'Unify Report'!$A$2:$V$99,11,FALSE)</f>
        <v>1913.5</v>
      </c>
      <c r="K22" s="29">
        <f>VLOOKUP($B22,'Unify Report'!$A$2:$V$99,12,FALSE)</f>
        <v>2046</v>
      </c>
      <c r="L22" s="28">
        <f>VLOOKUP($B22,'Unify Report'!$A$2:$V$99,7,FALSE)</f>
        <v>1145.5</v>
      </c>
      <c r="M22" s="29">
        <f>VLOOKUP($B22,'Unify Report'!$A$2:$V$99,8,FALSE)</f>
        <v>1132.6666666666667</v>
      </c>
      <c r="N22" s="28">
        <f>VLOOKUP($B22,'Unify Report'!$A$2:$V$99,15,FALSE)</f>
        <v>759</v>
      </c>
      <c r="O22" s="30">
        <f>VLOOKUP($B22,'Unify Report'!$A$2:$V$99,16,FALSE)</f>
        <v>682</v>
      </c>
    </row>
    <row r="23" spans="1:15">
      <c r="A23" s="21">
        <v>201902</v>
      </c>
      <c r="B23" s="21" t="s">
        <v>73</v>
      </c>
      <c r="C23" s="21" t="s">
        <v>32</v>
      </c>
      <c r="D23" s="21" t="s">
        <v>115</v>
      </c>
      <c r="E23" s="56" t="s">
        <v>160</v>
      </c>
      <c r="F23" s="56" t="s">
        <v>166</v>
      </c>
      <c r="G23" s="56" t="s">
        <v>172</v>
      </c>
      <c r="H23" s="28">
        <f>VLOOKUP($B23,'Unify Report'!$A$2:$V$99,3,FALSE)</f>
        <v>2342.9166666666665</v>
      </c>
      <c r="I23" s="29">
        <f>VLOOKUP($B23,'Unify Report'!$A$2:$V$99,4,FALSE)</f>
        <v>2629.3333333333298</v>
      </c>
      <c r="J23" s="28">
        <f>VLOOKUP($B23,'Unify Report'!$A$2:$V$99,11,FALSE)</f>
        <v>1595</v>
      </c>
      <c r="K23" s="29">
        <f>VLOOKUP($B23,'Unify Report'!$A$2:$V$99,12,FALSE)</f>
        <v>1705</v>
      </c>
      <c r="L23" s="28">
        <f>VLOOKUP($B23,'Unify Report'!$A$2:$V$99,7,FALSE)</f>
        <v>673.25</v>
      </c>
      <c r="M23" s="29">
        <f>VLOOKUP($B23,'Unify Report'!$A$2:$V$99,8,FALSE)</f>
        <v>758.16666666666595</v>
      </c>
      <c r="N23" s="28">
        <f>VLOOKUP($B23,'Unify Report'!$A$2:$V$99,15,FALSE)</f>
        <v>682</v>
      </c>
      <c r="O23" s="30">
        <f>VLOOKUP($B23,'Unify Report'!$A$2:$V$99,16,FALSE)</f>
        <v>682</v>
      </c>
    </row>
    <row r="24" spans="1:15">
      <c r="A24" s="21">
        <v>201902</v>
      </c>
      <c r="B24" s="21" t="s">
        <v>74</v>
      </c>
      <c r="C24" s="21" t="s">
        <v>232</v>
      </c>
      <c r="D24" s="22" t="s">
        <v>116</v>
      </c>
      <c r="E24" s="57" t="s">
        <v>161</v>
      </c>
      <c r="F24" s="57" t="s">
        <v>167</v>
      </c>
      <c r="G24" s="57" t="s">
        <v>167</v>
      </c>
      <c r="H24" s="28">
        <f>VLOOKUP($B24,'Unify Report'!$A$2:$V$99,3,FALSE)</f>
        <v>1220</v>
      </c>
      <c r="I24" s="29">
        <f>VLOOKUP($B24,'Unify Report'!$A$2:$V$99,4,FALSE)</f>
        <v>1628.25</v>
      </c>
      <c r="J24" s="28">
        <f>VLOOKUP($B24,'Unify Report'!$A$2:$V$99,11,FALSE)</f>
        <v>682</v>
      </c>
      <c r="K24" s="29">
        <f>VLOOKUP($B24,'Unify Report'!$A$2:$V$99,12,FALSE)</f>
        <v>671</v>
      </c>
      <c r="L24" s="28">
        <f>VLOOKUP($B24,'Unify Report'!$A$2:$V$99,7,FALSE)</f>
        <v>963</v>
      </c>
      <c r="M24" s="29">
        <f>VLOOKUP($B24,'Unify Report'!$A$2:$V$99,8,FALSE)</f>
        <v>1135.5</v>
      </c>
      <c r="N24" s="28">
        <f>VLOOKUP($B24,'Unify Report'!$A$2:$V$99,15,FALSE)</f>
        <v>0</v>
      </c>
      <c r="O24" s="30">
        <f>VLOOKUP($B24,'Unify Report'!$A$2:$V$99,16,FALSE)</f>
        <v>0</v>
      </c>
    </row>
    <row r="25" spans="1:15">
      <c r="A25" s="21">
        <v>201902</v>
      </c>
      <c r="B25" s="21" t="s">
        <v>75</v>
      </c>
      <c r="C25" s="21" t="s">
        <v>40</v>
      </c>
      <c r="D25" s="21" t="s">
        <v>117</v>
      </c>
      <c r="E25" s="57" t="s">
        <v>161</v>
      </c>
      <c r="F25" s="56" t="s">
        <v>164</v>
      </c>
      <c r="G25" s="56" t="s">
        <v>173</v>
      </c>
      <c r="H25" s="28">
        <f>VLOOKUP($B25,'Unify Report'!$A$2:$V$99,3,FALSE)</f>
        <v>7242.7166666666662</v>
      </c>
      <c r="I25" s="29">
        <f>VLOOKUP($B25,'Unify Report'!$A$2:$V$99,4,FALSE)</f>
        <v>7087.0833333333303</v>
      </c>
      <c r="J25" s="28">
        <f>VLOOKUP($B25,'Unify Report'!$A$2:$V$99,11,FALSE)</f>
        <v>6552.5</v>
      </c>
      <c r="K25" s="29">
        <f>VLOOKUP($B25,'Unify Report'!$A$2:$V$99,12,FALSE)</f>
        <v>6501.5</v>
      </c>
      <c r="L25" s="28">
        <f>VLOOKUP($B25,'Unify Report'!$A$2:$V$99,7,FALSE)</f>
        <v>629.5</v>
      </c>
      <c r="M25" s="29">
        <f>VLOOKUP($B25,'Unify Report'!$A$2:$V$99,8,FALSE)</f>
        <v>754.5</v>
      </c>
      <c r="N25" s="28">
        <f>VLOOKUP($B25,'Unify Report'!$A$2:$V$99,15,FALSE)</f>
        <v>638</v>
      </c>
      <c r="O25" s="30">
        <f>VLOOKUP($B25,'Unify Report'!$A$2:$V$99,16,FALSE)</f>
        <v>682</v>
      </c>
    </row>
    <row r="26" spans="1:15">
      <c r="A26" s="21">
        <v>201902</v>
      </c>
      <c r="B26" s="21" t="s">
        <v>76</v>
      </c>
      <c r="C26" s="21" t="s">
        <v>44</v>
      </c>
      <c r="D26" s="21" t="s">
        <v>118</v>
      </c>
      <c r="E26" s="57" t="s">
        <v>161</v>
      </c>
      <c r="F26" s="56" t="s">
        <v>164</v>
      </c>
      <c r="G26" s="56" t="s">
        <v>174</v>
      </c>
      <c r="H26" s="28">
        <f>VLOOKUP($B26,'Unify Report'!$A$2:$V$99,3,FALSE)</f>
        <v>1080.75</v>
      </c>
      <c r="I26" s="29">
        <f>VLOOKUP($B26,'Unify Report'!$A$2:$V$99,4,FALSE)</f>
        <v>1057.5</v>
      </c>
      <c r="J26" s="28">
        <f>VLOOKUP($B26,'Unify Report'!$A$2:$V$99,11,FALSE)</f>
        <v>713</v>
      </c>
      <c r="K26" s="29">
        <f>VLOOKUP($B26,'Unify Report'!$A$2:$V$99,12,FALSE)</f>
        <v>713</v>
      </c>
      <c r="L26" s="28">
        <f>VLOOKUP($B26,'Unify Report'!$A$2:$V$99,7,FALSE)</f>
        <v>1064.25</v>
      </c>
      <c r="M26" s="29">
        <f>VLOOKUP($B26,'Unify Report'!$A$2:$V$99,8,FALSE)</f>
        <v>1206</v>
      </c>
      <c r="N26" s="28">
        <f>VLOOKUP($B26,'Unify Report'!$A$2:$V$99,15,FALSE)</f>
        <v>1098.5</v>
      </c>
      <c r="O26" s="30">
        <f>VLOOKUP($B26,'Unify Report'!$A$2:$V$99,16,FALSE)</f>
        <v>1069.5</v>
      </c>
    </row>
    <row r="27" spans="1:15">
      <c r="A27" s="21">
        <v>201902</v>
      </c>
      <c r="B27" s="21" t="s">
        <v>77</v>
      </c>
      <c r="C27" s="21" t="s">
        <v>42</v>
      </c>
      <c r="D27" s="21" t="s">
        <v>119</v>
      </c>
      <c r="E27" s="57" t="s">
        <v>161</v>
      </c>
      <c r="F27" s="56" t="s">
        <v>164</v>
      </c>
      <c r="G27" s="56" t="s">
        <v>174</v>
      </c>
      <c r="H27" s="28">
        <f>VLOOKUP($B27,'Unify Report'!$A$2:$V$99,3,FALSE)</f>
        <v>1390.25</v>
      </c>
      <c r="I27" s="29">
        <f>VLOOKUP($B27,'Unify Report'!$A$2:$V$99,4,FALSE)</f>
        <v>1185</v>
      </c>
      <c r="J27" s="28">
        <f>VLOOKUP($B27,'Unify Report'!$A$2:$V$99,11,FALSE)</f>
        <v>1069.5</v>
      </c>
      <c r="K27" s="29">
        <f>VLOOKUP($B27,'Unify Report'!$A$2:$V$99,12,FALSE)</f>
        <v>1023.5</v>
      </c>
      <c r="L27" s="28">
        <f>VLOOKUP($B27,'Unify Report'!$A$2:$V$99,7,FALSE)</f>
        <v>1579.25</v>
      </c>
      <c r="M27" s="29">
        <f>VLOOKUP($B27,'Unify Report'!$A$2:$V$99,8,FALSE)</f>
        <v>1063</v>
      </c>
      <c r="N27" s="28">
        <f>VLOOKUP($B27,'Unify Report'!$A$2:$V$99,15,FALSE)</f>
        <v>1387.5</v>
      </c>
      <c r="O27" s="30">
        <f>VLOOKUP($B27,'Unify Report'!$A$2:$V$99,16,FALSE)</f>
        <v>713</v>
      </c>
    </row>
    <row r="28" spans="1:15">
      <c r="A28" s="21">
        <v>201902</v>
      </c>
      <c r="B28" s="21" t="s">
        <v>78</v>
      </c>
      <c r="C28" s="21" t="s">
        <v>43</v>
      </c>
      <c r="D28" s="21" t="s">
        <v>120</v>
      </c>
      <c r="E28" s="57" t="s">
        <v>161</v>
      </c>
      <c r="F28" s="56" t="s">
        <v>164</v>
      </c>
      <c r="G28" s="56" t="s">
        <v>175</v>
      </c>
      <c r="H28" s="28">
        <f>VLOOKUP($B28,'Unify Report'!$A$2:$V$99,3,FALSE)</f>
        <v>1967.0833333333333</v>
      </c>
      <c r="I28" s="29">
        <f>VLOOKUP($B28,'Unify Report'!$A$2:$V$99,4,FALSE)</f>
        <v>2021.75</v>
      </c>
      <c r="J28" s="28">
        <f>VLOOKUP($B28,'Unify Report'!$A$2:$V$99,11,FALSE)</f>
        <v>1421.5</v>
      </c>
      <c r="K28" s="29">
        <f>VLOOKUP($B28,'Unify Report'!$A$2:$V$99,12,FALSE)</f>
        <v>1421.5</v>
      </c>
      <c r="L28" s="28">
        <f>VLOOKUP($B28,'Unify Report'!$A$2:$V$99,7,FALSE)</f>
        <v>1022.25</v>
      </c>
      <c r="M28" s="29">
        <f>VLOOKUP($B28,'Unify Report'!$A$2:$V$99,8,FALSE)</f>
        <v>1077.5</v>
      </c>
      <c r="N28" s="28">
        <f>VLOOKUP($B28,'Unify Report'!$A$2:$V$99,15,FALSE)</f>
        <v>701</v>
      </c>
      <c r="O28" s="30">
        <f>VLOOKUP($B28,'Unify Report'!$A$2:$V$99,16,FALSE)</f>
        <v>713</v>
      </c>
    </row>
    <row r="29" spans="1:15">
      <c r="A29" s="21">
        <v>201902</v>
      </c>
      <c r="B29" s="21" t="s">
        <v>79</v>
      </c>
      <c r="C29" s="21" t="s">
        <v>39</v>
      </c>
      <c r="D29" s="21" t="s">
        <v>121</v>
      </c>
      <c r="E29" s="57" t="s">
        <v>161</v>
      </c>
      <c r="F29" s="56" t="s">
        <v>164</v>
      </c>
      <c r="G29" s="56" t="s">
        <v>176</v>
      </c>
      <c r="H29" s="28">
        <f>VLOOKUP($B29,'Unify Report'!$A$2:$V$99,3,FALSE)</f>
        <v>2025.75</v>
      </c>
      <c r="I29" s="29">
        <f>VLOOKUP($B29,'Unify Report'!$A$2:$V$99,4,FALSE)</f>
        <v>2276.5</v>
      </c>
      <c r="J29" s="28">
        <f>VLOOKUP($B29,'Unify Report'!$A$2:$V$99,11,FALSE)</f>
        <v>1690.5</v>
      </c>
      <c r="K29" s="29">
        <f>VLOOKUP($B29,'Unify Report'!$A$2:$V$99,12,FALSE)</f>
        <v>1782.5</v>
      </c>
      <c r="L29" s="28">
        <f>VLOOKUP($B29,'Unify Report'!$A$2:$V$99,7,FALSE)</f>
        <v>1350.5</v>
      </c>
      <c r="M29" s="29">
        <f>VLOOKUP($B29,'Unify Report'!$A$2:$V$99,8,FALSE)</f>
        <v>1276.5</v>
      </c>
      <c r="N29" s="28">
        <f>VLOOKUP($B29,'Unify Report'!$A$2:$V$99,15,FALSE)</f>
        <v>1437.5</v>
      </c>
      <c r="O29" s="30">
        <f>VLOOKUP($B29,'Unify Report'!$A$2:$V$99,16,FALSE)</f>
        <v>1426</v>
      </c>
    </row>
    <row r="30" spans="1:15">
      <c r="A30" s="21">
        <v>201902</v>
      </c>
      <c r="B30" s="21" t="s">
        <v>80</v>
      </c>
      <c r="C30" s="21" t="s">
        <v>41</v>
      </c>
      <c r="D30" s="21" t="s">
        <v>122</v>
      </c>
      <c r="E30" s="57" t="s">
        <v>161</v>
      </c>
      <c r="F30" s="56" t="s">
        <v>164</v>
      </c>
      <c r="G30" s="56" t="s">
        <v>175</v>
      </c>
      <c r="H30" s="28">
        <f>VLOOKUP($B30,'Unify Report'!$A$2:$V$99,3,FALSE)</f>
        <v>2065.75</v>
      </c>
      <c r="I30" s="29">
        <f>VLOOKUP($B30,'Unify Report'!$A$2:$V$99,4,FALSE)</f>
        <v>2137.25</v>
      </c>
      <c r="J30" s="28">
        <f>VLOOKUP($B30,'Unify Report'!$A$2:$V$99,11,FALSE)</f>
        <v>1711.75</v>
      </c>
      <c r="K30" s="29">
        <f>VLOOKUP($B30,'Unify Report'!$A$2:$V$99,12,FALSE)</f>
        <v>1781.75</v>
      </c>
      <c r="L30" s="28">
        <f>VLOOKUP($B30,'Unify Report'!$A$2:$V$99,7,FALSE)</f>
        <v>1415.75</v>
      </c>
      <c r="M30" s="29">
        <f>VLOOKUP($B30,'Unify Report'!$A$2:$V$99,8,FALSE)</f>
        <v>1432.5</v>
      </c>
      <c r="N30" s="28">
        <f>VLOOKUP($B30,'Unify Report'!$A$2:$V$99,15,FALSE)</f>
        <v>1449</v>
      </c>
      <c r="O30" s="30">
        <f>VLOOKUP($B30,'Unify Report'!$A$2:$V$99,16,FALSE)</f>
        <v>1426</v>
      </c>
    </row>
    <row r="31" spans="1:15">
      <c r="A31" s="21">
        <v>201902</v>
      </c>
      <c r="B31" s="21" t="s">
        <v>81</v>
      </c>
      <c r="C31" s="98" t="s">
        <v>235</v>
      </c>
      <c r="D31" s="21" t="s">
        <v>123</v>
      </c>
      <c r="E31" s="56" t="s">
        <v>162</v>
      </c>
      <c r="F31" s="56" t="s">
        <v>168</v>
      </c>
      <c r="G31" s="56" t="s">
        <v>177</v>
      </c>
      <c r="H31" s="28">
        <f>VLOOKUP($B31,'Unify Report'!$A$2:$V$99,3,FALSE)</f>
        <v>5288</v>
      </c>
      <c r="I31" s="29">
        <f>VLOOKUP($B31,'Unify Report'!$A$2:$V$99,4,FALSE)</f>
        <v>6108</v>
      </c>
      <c r="J31" s="28">
        <f>VLOOKUP($B31,'Unify Report'!$A$2:$V$99,11,FALSE)</f>
        <v>5147.5</v>
      </c>
      <c r="K31" s="29">
        <f>VLOOKUP($B31,'Unify Report'!$A$2:$V$99,12,FALSE)</f>
        <v>6060.5</v>
      </c>
      <c r="L31" s="28">
        <f>VLOOKUP($B31,'Unify Report'!$A$2:$V$99,7,FALSE)</f>
        <v>293.5</v>
      </c>
      <c r="M31" s="29">
        <f>VLOOKUP($B31,'Unify Report'!$A$2:$V$99,8,FALSE)</f>
        <v>729.5</v>
      </c>
      <c r="N31" s="28">
        <f>VLOOKUP($B31,'Unify Report'!$A$2:$V$99,15,FALSE)</f>
        <v>172.5</v>
      </c>
      <c r="O31" s="30">
        <f>VLOOKUP($B31,'Unify Report'!$A$2:$V$99,16,FALSE)</f>
        <v>713</v>
      </c>
    </row>
    <row r="32" spans="1:15">
      <c r="A32" s="21">
        <v>201902</v>
      </c>
      <c r="B32" s="21" t="s">
        <v>82</v>
      </c>
      <c r="C32" s="98" t="s">
        <v>236</v>
      </c>
      <c r="D32" s="70" t="s">
        <v>246</v>
      </c>
      <c r="E32" s="56" t="s">
        <v>162</v>
      </c>
      <c r="F32" s="56" t="s">
        <v>168</v>
      </c>
      <c r="G32" s="56" t="s">
        <v>177</v>
      </c>
      <c r="H32" s="28">
        <f>VLOOKUP($B32,'Unify Report'!$A$2:$V$99,3,FALSE)</f>
        <v>4060.75</v>
      </c>
      <c r="I32" s="29">
        <f>VLOOKUP($B32,'Unify Report'!$A$2:$V$99,4,FALSE)</f>
        <v>4283.5</v>
      </c>
      <c r="J32" s="28">
        <f>VLOOKUP($B32,'Unify Report'!$A$2:$V$99,11,FALSE)</f>
        <v>4011.75</v>
      </c>
      <c r="K32" s="29">
        <f>VLOOKUP($B32,'Unify Report'!$A$2:$V$99,12,FALSE)</f>
        <v>4510.5</v>
      </c>
      <c r="L32" s="28">
        <f>VLOOKUP($B32,'Unify Report'!$A$2:$V$99,7,FALSE)</f>
        <v>508.83333333333331</v>
      </c>
      <c r="M32" s="29">
        <f>VLOOKUP($B32,'Unify Report'!$A$2:$V$99,8,FALSE)</f>
        <v>350.83333333333331</v>
      </c>
      <c r="N32" s="28">
        <f>VLOOKUP($B32,'Unify Report'!$A$2:$V$99,15,FALSE)</f>
        <v>402.5</v>
      </c>
      <c r="O32" s="30">
        <f>VLOOKUP($B32,'Unify Report'!$A$2:$V$99,16,FALSE)</f>
        <v>356.5</v>
      </c>
    </row>
    <row r="33" spans="1:15">
      <c r="A33" s="21">
        <v>201902</v>
      </c>
      <c r="B33" s="21" t="s">
        <v>83</v>
      </c>
      <c r="C33" s="98" t="s">
        <v>237</v>
      </c>
      <c r="D33" s="70" t="s">
        <v>253</v>
      </c>
      <c r="E33" s="56" t="s">
        <v>162</v>
      </c>
      <c r="F33" s="56" t="s">
        <v>168</v>
      </c>
      <c r="G33" s="56" t="s">
        <v>177</v>
      </c>
      <c r="H33" s="28">
        <f>VLOOKUP($B33,'Unify Report'!$A$2:$V$99,3,FALSE)</f>
        <v>2264</v>
      </c>
      <c r="I33" s="29">
        <f>VLOOKUP($B33,'Unify Report'!$A$2:$V$99,4,FALSE)</f>
        <v>2319.5</v>
      </c>
      <c r="J33" s="28">
        <f>VLOOKUP($B33,'Unify Report'!$A$2:$V$99,11,FALSE)</f>
        <v>1708</v>
      </c>
      <c r="K33" s="29">
        <f>VLOOKUP($B33,'Unify Report'!$A$2:$V$99,12,FALSE)</f>
        <v>1667.5</v>
      </c>
      <c r="L33" s="28">
        <f>VLOOKUP($B33,'Unify Report'!$A$2:$V$99,7,FALSE)</f>
        <v>364</v>
      </c>
      <c r="M33" s="29">
        <f>VLOOKUP($B33,'Unify Report'!$A$2:$V$99,8,FALSE)</f>
        <v>358.5</v>
      </c>
      <c r="N33" s="28">
        <f>VLOOKUP($B33,'Unify Report'!$A$2:$V$99,15,FALSE)</f>
        <v>354.5</v>
      </c>
      <c r="O33" s="30">
        <f>VLOOKUP($B33,'Unify Report'!$A$2:$V$99,16,FALSE)</f>
        <v>356.5</v>
      </c>
    </row>
    <row r="34" spans="1:15">
      <c r="A34" s="21">
        <v>201902</v>
      </c>
      <c r="B34" s="21" t="s">
        <v>84</v>
      </c>
      <c r="C34" s="98" t="s">
        <v>238</v>
      </c>
      <c r="D34" s="70" t="s">
        <v>252</v>
      </c>
      <c r="E34" s="56" t="s">
        <v>162</v>
      </c>
      <c r="F34" s="56" t="s">
        <v>168</v>
      </c>
      <c r="G34" s="56" t="s">
        <v>177</v>
      </c>
      <c r="H34" s="28">
        <f>VLOOKUP($B34,'Unify Report'!$A$2:$V$99,3,FALSE)</f>
        <v>1793</v>
      </c>
      <c r="I34" s="29">
        <f>VLOOKUP($B34,'Unify Report'!$A$2:$V$99,4,FALSE)</f>
        <v>2154</v>
      </c>
      <c r="J34" s="28">
        <f>VLOOKUP($B34,'Unify Report'!$A$2:$V$99,11,FALSE)</f>
        <v>1532.5</v>
      </c>
      <c r="K34" s="29">
        <f>VLOOKUP($B34,'Unify Report'!$A$2:$V$99,12,FALSE)</f>
        <v>1782.5</v>
      </c>
      <c r="L34" s="28">
        <f>VLOOKUP($B34,'Unify Report'!$A$2:$V$99,7,FALSE)</f>
        <v>435.66666666666669</v>
      </c>
      <c r="M34" s="29">
        <f>VLOOKUP($B34,'Unify Report'!$A$2:$V$99,8,FALSE)</f>
        <v>334.16666666666669</v>
      </c>
      <c r="N34" s="28">
        <f>VLOOKUP($B34,'Unify Report'!$A$2:$V$99,15,FALSE)</f>
        <v>345</v>
      </c>
      <c r="O34" s="30">
        <f>VLOOKUP($B34,'Unify Report'!$A$2:$V$99,16,FALSE)</f>
        <v>356.5</v>
      </c>
    </row>
    <row r="35" spans="1:15">
      <c r="A35" s="21">
        <v>201902</v>
      </c>
      <c r="B35" s="21" t="s">
        <v>85</v>
      </c>
      <c r="C35" s="98" t="s">
        <v>239</v>
      </c>
      <c r="D35" s="70" t="s">
        <v>251</v>
      </c>
      <c r="E35" s="56" t="s">
        <v>162</v>
      </c>
      <c r="F35" s="56" t="s">
        <v>168</v>
      </c>
      <c r="G35" s="56" t="s">
        <v>177</v>
      </c>
      <c r="H35" s="28">
        <f>VLOOKUP($B35,'Unify Report'!$A$2:$V$99,3,FALSE)</f>
        <v>1771</v>
      </c>
      <c r="I35" s="29">
        <f>VLOOKUP($B35,'Unify Report'!$A$2:$V$99,4,FALSE)</f>
        <v>1782.5</v>
      </c>
      <c r="J35" s="28">
        <f>VLOOKUP($B35,'Unify Report'!$A$2:$V$99,11,FALSE)</f>
        <v>1712.5</v>
      </c>
      <c r="K35" s="29">
        <f>VLOOKUP($B35,'Unify Report'!$A$2:$V$99,12,FALSE)</f>
        <v>1782.5</v>
      </c>
      <c r="L35" s="28">
        <f>VLOOKUP($B35,'Unify Report'!$A$2:$V$99,7,FALSE)</f>
        <v>328.75</v>
      </c>
      <c r="M35" s="29">
        <f>VLOOKUP($B35,'Unify Report'!$A$2:$V$99,8,FALSE)</f>
        <v>356.5</v>
      </c>
      <c r="N35" s="28">
        <f>VLOOKUP($B35,'Unify Report'!$A$2:$V$99,15,FALSE)</f>
        <v>287.5</v>
      </c>
      <c r="O35" s="30">
        <f>VLOOKUP($B35,'Unify Report'!$A$2:$V$99,16,FALSE)</f>
        <v>356.5</v>
      </c>
    </row>
    <row r="36" spans="1:15">
      <c r="A36" s="21">
        <v>201902</v>
      </c>
      <c r="B36" s="21" t="s">
        <v>86</v>
      </c>
      <c r="C36" s="98" t="s">
        <v>240</v>
      </c>
      <c r="D36" s="70" t="s">
        <v>254</v>
      </c>
      <c r="E36" s="56" t="s">
        <v>162</v>
      </c>
      <c r="F36" s="56" t="s">
        <v>168</v>
      </c>
      <c r="G36" s="56" t="s">
        <v>177</v>
      </c>
      <c r="H36" s="28">
        <f>VLOOKUP($B36,'Unify Report'!$A$2:$V$99,3,FALSE)</f>
        <v>2391</v>
      </c>
      <c r="I36" s="29">
        <f>VLOOKUP($B36,'Unify Report'!$A$2:$V$99,4,FALSE)</f>
        <v>2480</v>
      </c>
      <c r="J36" s="28">
        <f>VLOOKUP($B36,'Unify Report'!$A$2:$V$99,11,FALSE)</f>
        <v>1999.5</v>
      </c>
      <c r="K36" s="29">
        <f>VLOOKUP($B36,'Unify Report'!$A$2:$V$99,12,FALSE)</f>
        <v>2131</v>
      </c>
      <c r="L36" s="28">
        <f>VLOOKUP($B36,'Unify Report'!$A$2:$V$99,7,FALSE)</f>
        <v>303</v>
      </c>
      <c r="M36" s="29">
        <f>VLOOKUP($B36,'Unify Report'!$A$2:$V$99,8,FALSE)</f>
        <v>355</v>
      </c>
      <c r="N36" s="28">
        <f>VLOOKUP($B36,'Unify Report'!$A$2:$V$99,15,FALSE)</f>
        <v>310.5</v>
      </c>
      <c r="O36" s="30">
        <f>VLOOKUP($B36,'Unify Report'!$A$2:$V$99,16,FALSE)</f>
        <v>356.5</v>
      </c>
    </row>
    <row r="37" spans="1:15">
      <c r="A37" s="21">
        <v>201902</v>
      </c>
      <c r="B37" s="21" t="s">
        <v>87</v>
      </c>
      <c r="C37" s="98" t="s">
        <v>241</v>
      </c>
      <c r="D37" s="70" t="s">
        <v>247</v>
      </c>
      <c r="E37" s="56" t="s">
        <v>162</v>
      </c>
      <c r="F37" s="56" t="s">
        <v>168</v>
      </c>
      <c r="G37" s="56" t="s">
        <v>177</v>
      </c>
      <c r="H37" s="28">
        <f>VLOOKUP($B37,'Unify Report'!$A$2:$V$99,3,FALSE)</f>
        <v>1538.5</v>
      </c>
      <c r="I37" s="29">
        <f>VLOOKUP($B37,'Unify Report'!$A$2:$V$99,4,FALSE)</f>
        <v>1409</v>
      </c>
      <c r="J37" s="28">
        <f>VLOOKUP($B37,'Unify Report'!$A$2:$V$99,11,FALSE)</f>
        <v>1435.3333333333333</v>
      </c>
      <c r="K37" s="29">
        <f>VLOOKUP($B37,'Unify Report'!$A$2:$V$99,12,FALSE)</f>
        <v>1426</v>
      </c>
      <c r="L37" s="28">
        <f>VLOOKUP($B37,'Unify Report'!$A$2:$V$99,7,FALSE)</f>
        <v>554.25</v>
      </c>
      <c r="M37" s="29">
        <f>VLOOKUP($B37,'Unify Report'!$A$2:$V$99,8,FALSE)</f>
        <v>328</v>
      </c>
      <c r="N37" s="28">
        <f>VLOOKUP($B37,'Unify Report'!$A$2:$V$99,15,FALSE)</f>
        <v>474.08333333333331</v>
      </c>
      <c r="O37" s="30">
        <f>VLOOKUP($B37,'Unify Report'!$A$2:$V$99,16,FALSE)</f>
        <v>356.5</v>
      </c>
    </row>
    <row r="38" spans="1:15">
      <c r="A38" s="21">
        <v>201902</v>
      </c>
      <c r="B38" s="21" t="s">
        <v>88</v>
      </c>
      <c r="C38" s="98" t="s">
        <v>242</v>
      </c>
      <c r="D38" s="70" t="s">
        <v>255</v>
      </c>
      <c r="E38" s="56" t="s">
        <v>162</v>
      </c>
      <c r="F38" s="56" t="s">
        <v>168</v>
      </c>
      <c r="G38" s="56" t="s">
        <v>177</v>
      </c>
      <c r="H38" s="28">
        <f>VLOOKUP($B38,'Unify Report'!$A$2:$V$99,3,FALSE)</f>
        <v>1129.5</v>
      </c>
      <c r="I38" s="29">
        <f>VLOOKUP($B38,'Unify Report'!$A$2:$V$99,4,FALSE)</f>
        <v>1034</v>
      </c>
      <c r="J38" s="28">
        <f>VLOOKUP($B38,'Unify Report'!$A$2:$V$99,11,FALSE)</f>
        <v>1140</v>
      </c>
      <c r="K38" s="29">
        <f>VLOOKUP($B38,'Unify Report'!$A$2:$V$99,12,FALSE)</f>
        <v>1058</v>
      </c>
      <c r="L38" s="28">
        <f>VLOOKUP($B38,'Unify Report'!$A$2:$V$99,7,FALSE)</f>
        <v>318.5</v>
      </c>
      <c r="M38" s="29">
        <f>VLOOKUP($B38,'Unify Report'!$A$2:$V$99,8,FALSE)</f>
        <v>0</v>
      </c>
      <c r="N38" s="28">
        <f>VLOOKUP($B38,'Unify Report'!$A$2:$V$99,15,FALSE)</f>
        <v>184</v>
      </c>
      <c r="O38" s="30">
        <f>VLOOKUP($B38,'Unify Report'!$A$2:$V$99,16,FALSE)</f>
        <v>0</v>
      </c>
    </row>
    <row r="39" spans="1:15">
      <c r="A39" s="21">
        <v>201902</v>
      </c>
      <c r="B39" s="21" t="s">
        <v>89</v>
      </c>
      <c r="C39" s="98" t="s">
        <v>243</v>
      </c>
      <c r="D39" s="70" t="s">
        <v>249</v>
      </c>
      <c r="E39" s="56" t="s">
        <v>162</v>
      </c>
      <c r="F39" s="56" t="s">
        <v>168</v>
      </c>
      <c r="G39" s="56" t="s">
        <v>177</v>
      </c>
      <c r="H39" s="28">
        <f>VLOOKUP($B39,'Unify Report'!$A$2:$V$99,3,FALSE)</f>
        <v>2076.75</v>
      </c>
      <c r="I39" s="29">
        <f>VLOOKUP($B39,'Unify Report'!$A$2:$V$99,4,FALSE)</f>
        <v>2140</v>
      </c>
      <c r="J39" s="28">
        <f>VLOOKUP($B39,'Unify Report'!$A$2:$V$99,11,FALSE)</f>
        <v>2074.5166666666669</v>
      </c>
      <c r="K39" s="29">
        <f>VLOOKUP($B39,'Unify Report'!$A$2:$V$99,12,FALSE)</f>
        <v>2139</v>
      </c>
      <c r="L39" s="28">
        <f>VLOOKUP($B39,'Unify Report'!$A$2:$V$99,7,FALSE)</f>
        <v>799.25</v>
      </c>
      <c r="M39" s="29">
        <f>VLOOKUP($B39,'Unify Report'!$A$2:$V$99,8,FALSE)</f>
        <v>713</v>
      </c>
      <c r="N39" s="28">
        <f>VLOOKUP($B39,'Unify Report'!$A$2:$V$99,15,FALSE)</f>
        <v>678.5</v>
      </c>
      <c r="O39" s="30">
        <f>VLOOKUP($B39,'Unify Report'!$A$2:$V$99,16,FALSE)</f>
        <v>713</v>
      </c>
    </row>
    <row r="40" spans="1:15">
      <c r="A40" s="21">
        <v>201902</v>
      </c>
      <c r="B40" s="21" t="s">
        <v>90</v>
      </c>
      <c r="C40" s="98" t="s">
        <v>36</v>
      </c>
      <c r="D40" s="21" t="s">
        <v>124</v>
      </c>
      <c r="E40" s="56" t="s">
        <v>162</v>
      </c>
      <c r="F40" s="56" t="s">
        <v>169</v>
      </c>
      <c r="G40" s="56" t="s">
        <v>178</v>
      </c>
      <c r="H40" s="28">
        <f>VLOOKUP($B40,'Unify Report'!$A$2:$V$99,3,FALSE)</f>
        <v>662.5</v>
      </c>
      <c r="I40" s="29">
        <f>VLOOKUP($B40,'Unify Report'!$A$2:$V$99,4,FALSE)</f>
        <v>773</v>
      </c>
      <c r="J40" s="28">
        <f>VLOOKUP($B40,'Unify Report'!$A$2:$V$99,11,FALSE)</f>
        <v>684</v>
      </c>
      <c r="K40" s="29">
        <f>VLOOKUP($B40,'Unify Report'!$A$2:$V$99,12,FALSE)</f>
        <v>744</v>
      </c>
      <c r="L40" s="28">
        <f>VLOOKUP($B40,'Unify Report'!$A$2:$V$99,7,FALSE)</f>
        <v>0</v>
      </c>
      <c r="M40" s="29">
        <f>VLOOKUP($B40,'Unify Report'!$A$2:$V$99,8,FALSE)</f>
        <v>0</v>
      </c>
      <c r="N40" s="28">
        <f>VLOOKUP($B40,'Unify Report'!$A$2:$V$99,15,FALSE)</f>
        <v>0</v>
      </c>
      <c r="O40" s="30">
        <f>VLOOKUP($B40,'Unify Report'!$A$2:$V$99,16,FALSE)</f>
        <v>0</v>
      </c>
    </row>
    <row r="41" spans="1:15">
      <c r="A41" s="21">
        <v>201902</v>
      </c>
      <c r="B41" s="21" t="s">
        <v>91</v>
      </c>
      <c r="C41" s="21" t="s">
        <v>35</v>
      </c>
      <c r="D41" s="22" t="s">
        <v>125</v>
      </c>
      <c r="E41" s="56" t="s">
        <v>162</v>
      </c>
      <c r="F41" s="56" t="s">
        <v>169</v>
      </c>
      <c r="G41" s="56" t="s">
        <v>178</v>
      </c>
      <c r="H41" s="28">
        <f>VLOOKUP($B41,'Unify Report'!$A$2:$V$99,3,FALSE)</f>
        <v>2303.5</v>
      </c>
      <c r="I41" s="29">
        <f>VLOOKUP($B41,'Unify Report'!$A$2:$V$99,4,FALSE)</f>
        <v>2699.5</v>
      </c>
      <c r="J41" s="28">
        <f>VLOOKUP($B41,'Unify Report'!$A$2:$V$99,11,FALSE)</f>
        <v>2172.5</v>
      </c>
      <c r="K41" s="29">
        <f>VLOOKUP($B41,'Unify Report'!$A$2:$V$99,12,FALSE)</f>
        <v>2604</v>
      </c>
      <c r="L41" s="28">
        <f>VLOOKUP($B41,'Unify Report'!$A$2:$V$99,7,FALSE)</f>
        <v>796</v>
      </c>
      <c r="M41" s="29">
        <f>VLOOKUP($B41,'Unify Report'!$A$2:$V$99,8,FALSE)</f>
        <v>1220</v>
      </c>
      <c r="N41" s="28">
        <f>VLOOKUP($B41,'Unify Report'!$A$2:$V$99,15,FALSE)</f>
        <v>550</v>
      </c>
      <c r="O41" s="30">
        <f>VLOOKUP($B41,'Unify Report'!$A$2:$V$99,16,FALSE)</f>
        <v>744</v>
      </c>
    </row>
    <row r="42" spans="1:15">
      <c r="A42" s="21">
        <v>201902</v>
      </c>
      <c r="B42" s="21" t="s">
        <v>92</v>
      </c>
      <c r="C42" s="21" t="s">
        <v>38</v>
      </c>
      <c r="D42" s="22" t="s">
        <v>126</v>
      </c>
      <c r="E42" s="56" t="s">
        <v>162</v>
      </c>
      <c r="F42" s="56" t="s">
        <v>169</v>
      </c>
      <c r="G42" s="56" t="s">
        <v>178</v>
      </c>
      <c r="H42" s="28">
        <f>VLOOKUP($B42,'Unify Report'!$A$2:$V$99,3,FALSE)</f>
        <v>5206.5</v>
      </c>
      <c r="I42" s="29">
        <f>VLOOKUP($B42,'Unify Report'!$A$2:$V$99,4,FALSE)</f>
        <v>5738.5</v>
      </c>
      <c r="J42" s="28">
        <f>VLOOKUP($B42,'Unify Report'!$A$2:$V$99,11,FALSE)</f>
        <v>5301.5</v>
      </c>
      <c r="K42" s="29">
        <f>VLOOKUP($B42,'Unify Report'!$A$2:$V$99,12,FALSE)</f>
        <v>5692.5</v>
      </c>
      <c r="L42" s="28">
        <f>VLOOKUP($B42,'Unify Report'!$A$2:$V$99,7,FALSE)</f>
        <v>487.5</v>
      </c>
      <c r="M42" s="29">
        <f>VLOOKUP($B42,'Unify Report'!$A$2:$V$99,8,FALSE)</f>
        <v>1094.5</v>
      </c>
      <c r="N42" s="28">
        <f>VLOOKUP($B42,'Unify Report'!$A$2:$V$99,15,FALSE)</f>
        <v>499</v>
      </c>
      <c r="O42" s="30">
        <f>VLOOKUP($B42,'Unify Report'!$A$2:$V$99,16,FALSE)</f>
        <v>1069.5</v>
      </c>
    </row>
    <row r="43" spans="1:15">
      <c r="A43" s="21">
        <v>201902</v>
      </c>
      <c r="B43" s="21" t="s">
        <v>93</v>
      </c>
      <c r="C43" s="21" t="s">
        <v>33</v>
      </c>
      <c r="D43" s="22" t="s">
        <v>127</v>
      </c>
      <c r="E43" s="56" t="s">
        <v>162</v>
      </c>
      <c r="F43" s="56" t="s">
        <v>169</v>
      </c>
      <c r="G43" s="56" t="s">
        <v>178</v>
      </c>
      <c r="H43" s="28">
        <f>VLOOKUP($B43,'Unify Report'!$A$2:$V$99,3,FALSE)</f>
        <v>1074</v>
      </c>
      <c r="I43" s="29">
        <f>VLOOKUP($B43,'Unify Report'!$A$2:$V$99,4,FALSE)</f>
        <v>1101</v>
      </c>
      <c r="J43" s="28">
        <f>VLOOKUP($B43,'Unify Report'!$A$2:$V$99,11,FALSE)</f>
        <v>728.5</v>
      </c>
      <c r="K43" s="29">
        <f>VLOOKUP($B43,'Unify Report'!$A$2:$V$99,12,FALSE)</f>
        <v>728.5</v>
      </c>
      <c r="L43" s="28">
        <f>VLOOKUP($B43,'Unify Report'!$A$2:$V$99,7,FALSE)</f>
        <v>489</v>
      </c>
      <c r="M43" s="29">
        <f>VLOOKUP($B43,'Unify Report'!$A$2:$V$99,8,FALSE)</f>
        <v>691.5</v>
      </c>
      <c r="N43" s="28">
        <f>VLOOKUP($B43,'Unify Report'!$A$2:$V$99,15,FALSE)</f>
        <v>384</v>
      </c>
      <c r="O43" s="30">
        <f>VLOOKUP($B43,'Unify Report'!$A$2:$V$99,16,FALSE)</f>
        <v>624</v>
      </c>
    </row>
    <row r="44" spans="1:15">
      <c r="A44" s="21">
        <v>201902</v>
      </c>
      <c r="B44" s="21" t="s">
        <v>94</v>
      </c>
      <c r="C44" s="21" t="s">
        <v>34</v>
      </c>
      <c r="D44" s="22" t="s">
        <v>128</v>
      </c>
      <c r="E44" s="56" t="s">
        <v>162</v>
      </c>
      <c r="F44" s="56" t="s">
        <v>169</v>
      </c>
      <c r="G44" s="56" t="s">
        <v>178</v>
      </c>
      <c r="H44" s="28">
        <f>VLOOKUP($B44,'Unify Report'!$A$2:$V$99,3,FALSE)</f>
        <v>3509.75</v>
      </c>
      <c r="I44" s="29">
        <f>VLOOKUP($B44,'Unify Report'!$A$2:$V$99,4,FALSE)</f>
        <v>3739.5</v>
      </c>
      <c r="J44" s="28">
        <f>VLOOKUP($B44,'Unify Report'!$A$2:$V$99,11,FALSE)</f>
        <v>3297.5</v>
      </c>
      <c r="K44" s="29">
        <f>VLOOKUP($B44,'Unify Report'!$A$2:$V$99,12,FALSE)</f>
        <v>3336</v>
      </c>
      <c r="L44" s="28">
        <f>VLOOKUP($B44,'Unify Report'!$A$2:$V$99,7,FALSE)</f>
        <v>702.5</v>
      </c>
      <c r="M44" s="29">
        <f>VLOOKUP($B44,'Unify Report'!$A$2:$V$99,8,FALSE)</f>
        <v>745.5</v>
      </c>
      <c r="N44" s="28">
        <f>VLOOKUP($B44,'Unify Report'!$A$2:$V$99,15,FALSE)</f>
        <v>564</v>
      </c>
      <c r="O44" s="30">
        <f>VLOOKUP($B44,'Unify Report'!$A$2:$V$99,16,FALSE)</f>
        <v>744</v>
      </c>
    </row>
    <row r="45" spans="1:15">
      <c r="A45" s="21">
        <v>201902</v>
      </c>
      <c r="B45" s="21" t="s">
        <v>95</v>
      </c>
      <c r="C45" s="21" t="s">
        <v>37</v>
      </c>
      <c r="D45" s="22" t="s">
        <v>129</v>
      </c>
      <c r="E45" s="56" t="s">
        <v>162</v>
      </c>
      <c r="F45" s="56" t="s">
        <v>169</v>
      </c>
      <c r="G45" s="56" t="s">
        <v>178</v>
      </c>
      <c r="H45" s="28">
        <f>VLOOKUP($B45,'Unify Report'!$A$2:$V$99,3,FALSE)</f>
        <v>1147.5</v>
      </c>
      <c r="I45" s="29">
        <f>VLOOKUP($B45,'Unify Report'!$A$2:$V$99,4,FALSE)</f>
        <v>1276.25</v>
      </c>
      <c r="J45" s="28">
        <f>VLOOKUP($B45,'Unify Report'!$A$2:$V$99,11,FALSE)</f>
        <v>858.5</v>
      </c>
      <c r="K45" s="29">
        <f>VLOOKUP($B45,'Unify Report'!$A$2:$V$99,12,FALSE)</f>
        <v>814</v>
      </c>
      <c r="L45" s="28">
        <f>VLOOKUP($B45,'Unify Report'!$A$2:$V$99,7,FALSE)</f>
        <v>852</v>
      </c>
      <c r="M45" s="29">
        <f>VLOOKUP($B45,'Unify Report'!$A$2:$V$99,8,FALSE)</f>
        <v>932</v>
      </c>
      <c r="N45" s="28">
        <f>VLOOKUP($B45,'Unify Report'!$A$2:$V$99,15,FALSE)</f>
        <v>627</v>
      </c>
      <c r="O45" s="30">
        <f>VLOOKUP($B45,'Unify Report'!$A$2:$V$99,16,FALSE)</f>
        <v>572</v>
      </c>
    </row>
    <row r="51" spans="8:15">
      <c r="H51" s="88">
        <f>SUM(H3:H45)</f>
        <v>90461.316666666666</v>
      </c>
      <c r="I51" s="88">
        <f t="shared" ref="I51:O51" si="0">SUM(I3:I45)</f>
        <v>94637.266666666634</v>
      </c>
      <c r="J51" s="88">
        <f t="shared" si="0"/>
        <v>77099.116666666669</v>
      </c>
      <c r="K51" s="88">
        <f t="shared" si="0"/>
        <v>79879.916666666672</v>
      </c>
      <c r="L51" s="88">
        <f t="shared" si="0"/>
        <v>40449.25</v>
      </c>
      <c r="M51" s="88">
        <f t="shared" si="0"/>
        <v>39587.533333333333</v>
      </c>
      <c r="N51" s="88">
        <f t="shared" si="0"/>
        <v>32263.366666666665</v>
      </c>
      <c r="O51" s="88">
        <f t="shared" si="0"/>
        <v>28411.25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showGridLines="0" tabSelected="1" workbookViewId="0">
      <pane ySplit="5" topLeftCell="A30" activePane="bottomLeft" state="frozenSplit"/>
      <selection pane="bottomLeft" activeCell="R6" sqref="R6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5" customWidth="1"/>
    <col min="12" max="12" width="0" hidden="1" customWidth="1"/>
    <col min="13" max="13" width="15.28515625" customWidth="1"/>
    <col min="14" max="14" width="0" style="17" hidden="1" customWidth="1"/>
    <col min="15" max="15" width="2.85546875" customWidth="1"/>
    <col min="16" max="16" width="16.7109375" customWidth="1"/>
    <col min="17" max="17" width="12.28515625" hidden="1" customWidth="1"/>
    <col min="18" max="18" width="12.28515625" customWidth="1"/>
    <col min="19" max="19" width="30.5703125" customWidth="1"/>
  </cols>
  <sheetData>
    <row r="1" spans="2:19" ht="15.75" thickBot="1"/>
    <row r="2" spans="2:19" ht="15.75" thickBot="1">
      <c r="F2" s="15" t="s">
        <v>151</v>
      </c>
      <c r="G2" s="16">
        <v>31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18" t="s">
        <v>289</v>
      </c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18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Report'!$A$2:$V$98,19,FALSE)</f>
        <v>6634.25</v>
      </c>
      <c r="G6" s="29">
        <f>VLOOKUP($B6,'Unify Report'!$A$2:$V$98,20,FALSE)</f>
        <v>4166</v>
      </c>
      <c r="H6" s="94">
        <f>F6/G6</f>
        <v>1.5924747959673549</v>
      </c>
      <c r="I6" s="91">
        <f>F6-G6</f>
        <v>2468.25</v>
      </c>
      <c r="J6" s="3"/>
      <c r="K6" s="51">
        <f>VLOOKUP($D6,Beddays_Data!$C$2:$E$108,2,FALSE)</f>
        <v>752</v>
      </c>
      <c r="L6" s="30">
        <f>VLOOKUP($D6,Beddays_Data!$C$2:$E$108,3,FALSE)</f>
        <v>744</v>
      </c>
      <c r="M6" s="28">
        <f t="shared" ref="M6:M52" si="0">$K6/$G$2</f>
        <v>24.258064516129032</v>
      </c>
      <c r="N6" s="30">
        <f t="shared" ref="N6:N52" si="1">$L6/$G$2</f>
        <v>24</v>
      </c>
      <c r="O6" s="3"/>
      <c r="P6" s="31">
        <f t="shared" ref="P6:P53" si="2">$F6/$K6</f>
        <v>8.822140957446809</v>
      </c>
      <c r="Q6" s="32">
        <f t="shared" ref="Q6:Q53" si="3">$F6/$L6</f>
        <v>8.9170026881720439</v>
      </c>
      <c r="S6" s="21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Report'!$A$2:$V$98,19,FALSE)</f>
        <v>9264.0833333333339</v>
      </c>
      <c r="G7" s="29">
        <f>VLOOKUP($B7,'Unify Report'!$A$2:$V$98,20,FALSE)</f>
        <v>8743.1166666666668</v>
      </c>
      <c r="H7" s="94">
        <f t="shared" ref="H7:H53" si="4">F7/G7</f>
        <v>1.0595859218775914</v>
      </c>
      <c r="I7" s="91">
        <f t="shared" ref="I7:I53" si="5">F7-G7</f>
        <v>520.96666666666715</v>
      </c>
      <c r="J7" s="3"/>
      <c r="K7" s="51">
        <f>VLOOKUP($D7,Beddays_Data!$C$2:$E$108,2,FALSE)</f>
        <v>835</v>
      </c>
      <c r="L7" s="30">
        <f>VLOOKUP($D7,Beddays_Data!$C$2:$E$108,3,FALSE)</f>
        <v>1023</v>
      </c>
      <c r="M7" s="28">
        <f t="shared" si="0"/>
        <v>26.93548387096774</v>
      </c>
      <c r="N7" s="30">
        <f t="shared" si="1"/>
        <v>33</v>
      </c>
      <c r="O7" s="3"/>
      <c r="P7" s="31">
        <f t="shared" si="2"/>
        <v>11.094710578842315</v>
      </c>
      <c r="Q7" s="32">
        <f t="shared" si="3"/>
        <v>9.0557999348321943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Report'!$A$2:$V$98,19,FALSE)</f>
        <v>7483.166666666667</v>
      </c>
      <c r="G8" s="29">
        <f>VLOOKUP($B8,'Unify Report'!$A$2:$V$98,20,FALSE)</f>
        <v>7128.8</v>
      </c>
      <c r="H8" s="94">
        <f t="shared" si="4"/>
        <v>1.0497091609621068</v>
      </c>
      <c r="I8" s="91">
        <f t="shared" si="5"/>
        <v>354.36666666666679</v>
      </c>
      <c r="J8" s="3"/>
      <c r="K8" s="51">
        <f>VLOOKUP($D8,Beddays_Data!$C$2:$E$108,2,FALSE)</f>
        <v>897</v>
      </c>
      <c r="L8" s="30">
        <f>VLOOKUP($D8,Beddays_Data!$C$2:$E$108,3,FALSE)</f>
        <v>930</v>
      </c>
      <c r="M8" s="28">
        <f t="shared" si="0"/>
        <v>28.93548387096774</v>
      </c>
      <c r="N8" s="30">
        <f t="shared" si="1"/>
        <v>30</v>
      </c>
      <c r="O8" s="3"/>
      <c r="P8" s="31">
        <f t="shared" si="2"/>
        <v>8.3424377554812335</v>
      </c>
      <c r="Q8" s="32">
        <f t="shared" si="3"/>
        <v>8.04641577060932</v>
      </c>
      <c r="S8" s="21"/>
    </row>
    <row r="9" spans="2:19">
      <c r="B9" s="70" t="s">
        <v>269</v>
      </c>
      <c r="C9" s="21" t="s">
        <v>266</v>
      </c>
      <c r="D9" s="98" t="s">
        <v>265</v>
      </c>
      <c r="F9" s="28">
        <f>VLOOKUP($B9,'Unify Report'!$A$2:$V$98,19,FALSE)</f>
        <v>2021.0833333333335</v>
      </c>
      <c r="G9" s="29">
        <f>VLOOKUP($B9,'Unify Report'!$A$2:$V$98,20,FALSE)</f>
        <v>2121.25</v>
      </c>
      <c r="H9" s="94">
        <f t="shared" ref="H9" si="6">F9/G9</f>
        <v>0.95277941465330984</v>
      </c>
      <c r="I9" s="91">
        <f t="shared" ref="I9" si="7">F9-G9</f>
        <v>-100.16666666666652</v>
      </c>
      <c r="J9" s="3"/>
      <c r="K9" s="51">
        <f>VLOOKUP($D9,Beddays_Data!$C$2:$E$108,2,FALSE)</f>
        <v>251</v>
      </c>
      <c r="L9" s="30">
        <f>VLOOKUP($D9,Beddays_Data!$C$2:$E$108,3,FALSE)</f>
        <v>0</v>
      </c>
      <c r="M9" s="28">
        <f t="shared" si="0"/>
        <v>8.0967741935483879</v>
      </c>
      <c r="N9" s="30">
        <f t="shared" si="1"/>
        <v>0</v>
      </c>
      <c r="O9" s="3"/>
      <c r="P9" s="31">
        <f t="shared" si="2"/>
        <v>8.052124833997345</v>
      </c>
      <c r="Q9" s="32" t="e">
        <f t="shared" si="3"/>
        <v>#DIV/0!</v>
      </c>
      <c r="S9" s="21"/>
    </row>
    <row r="10" spans="2:19">
      <c r="B10" s="21" t="s">
        <v>57</v>
      </c>
      <c r="C10" s="21" t="s">
        <v>13</v>
      </c>
      <c r="D10" s="21" t="s">
        <v>99</v>
      </c>
      <c r="F10" s="28">
        <f>VLOOKUP($B10,'Unify Report'!$A$2:$V$98,19,FALSE)</f>
        <v>6070.3333333333339</v>
      </c>
      <c r="G10" s="29">
        <f>VLOOKUP($B10,'Unify Report'!$A$2:$V$98,20,FALSE)</f>
        <v>5350.583333333333</v>
      </c>
      <c r="H10" s="94">
        <f t="shared" si="4"/>
        <v>1.1345180432040123</v>
      </c>
      <c r="I10" s="91">
        <f t="shared" si="5"/>
        <v>719.75000000000091</v>
      </c>
      <c r="J10" s="3"/>
      <c r="K10" s="51">
        <f>VLOOKUP($D10,Beddays_Data!$C$2:$E$108,2,FALSE)</f>
        <v>702</v>
      </c>
      <c r="L10" s="30">
        <f>VLOOKUP($D10,Beddays_Data!$C$2:$E$108,3,FALSE)</f>
        <v>775</v>
      </c>
      <c r="M10" s="28">
        <f t="shared" si="0"/>
        <v>22.64516129032258</v>
      </c>
      <c r="N10" s="30">
        <f t="shared" si="1"/>
        <v>25</v>
      </c>
      <c r="O10" s="3"/>
      <c r="P10" s="31">
        <f t="shared" si="2"/>
        <v>8.6471984805318147</v>
      </c>
      <c r="Q10" s="32">
        <f t="shared" si="3"/>
        <v>7.8326881720430119</v>
      </c>
      <c r="S10" s="21"/>
    </row>
    <row r="11" spans="2:19">
      <c r="B11" s="21" t="s">
        <v>58</v>
      </c>
      <c r="C11" s="21" t="s">
        <v>18</v>
      </c>
      <c r="D11" s="21" t="s">
        <v>100</v>
      </c>
      <c r="F11" s="28">
        <f>VLOOKUP($B11,'Unify Report'!$A$2:$V$98,19,FALSE)</f>
        <v>3321.75</v>
      </c>
      <c r="G11" s="29">
        <f>VLOOKUP($B11,'Unify Report'!$A$2:$V$98,20,FALSE)</f>
        <v>3227</v>
      </c>
      <c r="H11" s="94">
        <f t="shared" si="4"/>
        <v>1.0293616361946081</v>
      </c>
      <c r="I11" s="91">
        <f t="shared" si="5"/>
        <v>94.75</v>
      </c>
      <c r="J11" s="3"/>
      <c r="K11" s="51">
        <f>VLOOKUP($D11,Beddays_Data!$C$2:$E$108,2,FALSE)</f>
        <v>495</v>
      </c>
      <c r="L11" s="30">
        <f>VLOOKUP($D11,Beddays_Data!$C$2:$E$108,3,FALSE)</f>
        <v>527</v>
      </c>
      <c r="M11" s="28">
        <f t="shared" si="0"/>
        <v>15.96774193548387</v>
      </c>
      <c r="N11" s="30">
        <f t="shared" si="1"/>
        <v>17</v>
      </c>
      <c r="O11" s="3"/>
      <c r="P11" s="31">
        <f t="shared" si="2"/>
        <v>6.7106060606060609</v>
      </c>
      <c r="Q11" s="32">
        <f t="shared" si="3"/>
        <v>6.303130929791271</v>
      </c>
      <c r="S11" s="21"/>
    </row>
    <row r="12" spans="2:19">
      <c r="B12" s="21" t="s">
        <v>59</v>
      </c>
      <c r="C12" s="21" t="s">
        <v>15</v>
      </c>
      <c r="D12" s="21" t="s">
        <v>101</v>
      </c>
      <c r="F12" s="28">
        <f>VLOOKUP($B12,'Unify Report'!$A$2:$V$98,19,FALSE)</f>
        <v>4966</v>
      </c>
      <c r="G12" s="29">
        <f>VLOOKUP($B12,'Unify Report'!$A$2:$V$98,20,FALSE)</f>
        <v>4795</v>
      </c>
      <c r="H12" s="94">
        <f t="shared" si="4"/>
        <v>1.0356621480709072</v>
      </c>
      <c r="I12" s="91">
        <f t="shared" si="5"/>
        <v>171</v>
      </c>
      <c r="J12" s="3"/>
      <c r="K12" s="51">
        <f>VLOOKUP($D12,Beddays_Data!$C$2:$E$108,2,FALSE)</f>
        <v>723</v>
      </c>
      <c r="L12" s="30">
        <f>VLOOKUP($D12,Beddays_Data!$C$2:$E$108,3,FALSE)</f>
        <v>775</v>
      </c>
      <c r="M12" s="28">
        <f t="shared" si="0"/>
        <v>23.322580645161292</v>
      </c>
      <c r="N12" s="30">
        <f t="shared" si="1"/>
        <v>25</v>
      </c>
      <c r="O12" s="3"/>
      <c r="P12" s="31">
        <f t="shared" si="2"/>
        <v>6.8686030428769014</v>
      </c>
      <c r="Q12" s="32">
        <f t="shared" si="3"/>
        <v>6.4077419354838714</v>
      </c>
      <c r="S12" s="21"/>
    </row>
    <row r="13" spans="2:19">
      <c r="B13" s="21" t="s">
        <v>60</v>
      </c>
      <c r="C13" s="21" t="s">
        <v>22</v>
      </c>
      <c r="D13" s="21" t="s">
        <v>102</v>
      </c>
      <c r="F13" s="28">
        <f>VLOOKUP($B13,'Unify Report'!$A$2:$V$98,19,FALSE)</f>
        <v>3756.0166666666664</v>
      </c>
      <c r="G13" s="29">
        <f>VLOOKUP($B13,'Unify Report'!$A$2:$V$98,20,FALSE)</f>
        <v>3411</v>
      </c>
      <c r="H13" s="94">
        <f t="shared" si="4"/>
        <v>1.101148245871201</v>
      </c>
      <c r="I13" s="91">
        <f t="shared" si="5"/>
        <v>345.01666666666642</v>
      </c>
      <c r="J13" s="3"/>
      <c r="K13" s="51">
        <f>VLOOKUP($D13,Beddays_Data!$C$2:$E$108,2,FALSE)</f>
        <v>582</v>
      </c>
      <c r="L13" s="30">
        <f>VLOOKUP($D13,Beddays_Data!$C$2:$E$108,3,FALSE)</f>
        <v>620</v>
      </c>
      <c r="M13" s="28">
        <f t="shared" si="0"/>
        <v>18.774193548387096</v>
      </c>
      <c r="N13" s="30">
        <f t="shared" si="1"/>
        <v>20</v>
      </c>
      <c r="O13" s="3"/>
      <c r="P13" s="31">
        <f t="shared" si="2"/>
        <v>6.4536368843069871</v>
      </c>
      <c r="Q13" s="32">
        <f t="shared" si="3"/>
        <v>6.0580913978494619</v>
      </c>
      <c r="S13" s="21"/>
    </row>
    <row r="14" spans="2:19">
      <c r="B14" s="21" t="s">
        <v>61</v>
      </c>
      <c r="C14" s="21" t="s">
        <v>23</v>
      </c>
      <c r="D14" s="21" t="s">
        <v>103</v>
      </c>
      <c r="F14" s="28">
        <f>VLOOKUP($B14,'Unify Report'!$A$2:$V$98,19,FALSE)</f>
        <v>3989.416666666667</v>
      </c>
      <c r="G14" s="29">
        <f>VLOOKUP($B14,'Unify Report'!$A$2:$V$98,20,FALSE)</f>
        <v>4292.1666666666697</v>
      </c>
      <c r="H14" s="94">
        <f t="shared" si="4"/>
        <v>0.92946452840445715</v>
      </c>
      <c r="I14" s="91">
        <f t="shared" si="5"/>
        <v>-302.75000000000273</v>
      </c>
      <c r="J14" s="3"/>
      <c r="K14" s="51">
        <f>VLOOKUP($D14,Beddays_Data!$C$2:$E$108,2,FALSE)</f>
        <v>405</v>
      </c>
      <c r="L14" s="30">
        <f>VLOOKUP($D14,Beddays_Data!$C$2:$E$108,3,FALSE)</f>
        <v>434</v>
      </c>
      <c r="M14" s="28">
        <f t="shared" si="0"/>
        <v>13.064516129032258</v>
      </c>
      <c r="N14" s="30">
        <f t="shared" si="1"/>
        <v>14</v>
      </c>
      <c r="O14" s="3"/>
      <c r="P14" s="31">
        <f t="shared" si="2"/>
        <v>9.8504115226337454</v>
      </c>
      <c r="Q14" s="32">
        <f t="shared" si="3"/>
        <v>9.1922043010752699</v>
      </c>
      <c r="S14" s="21"/>
    </row>
    <row r="15" spans="2:19">
      <c r="B15" s="21" t="s">
        <v>62</v>
      </c>
      <c r="C15" s="21" t="s">
        <v>16</v>
      </c>
      <c r="D15" s="21" t="s">
        <v>104</v>
      </c>
      <c r="F15" s="28">
        <f>VLOOKUP($B15,'Unify Report'!$A$2:$V$98,19,FALSE)</f>
        <v>4884.833333333333</v>
      </c>
      <c r="G15" s="29">
        <f>VLOOKUP($B15,'Unify Report'!$A$2:$V$98,20,FALSE)</f>
        <v>3537.5</v>
      </c>
      <c r="H15" s="94">
        <f t="shared" si="4"/>
        <v>1.3808716136631329</v>
      </c>
      <c r="I15" s="91">
        <f t="shared" si="5"/>
        <v>1347.333333333333</v>
      </c>
      <c r="J15" s="3"/>
      <c r="K15" s="51">
        <f>VLOOKUP($D15,Beddays_Data!$C$2:$E$108,2,FALSE)</f>
        <v>619</v>
      </c>
      <c r="L15" s="30">
        <f>VLOOKUP($D15,Beddays_Data!$C$2:$E$108,3,FALSE)</f>
        <v>620</v>
      </c>
      <c r="M15" s="28">
        <f t="shared" si="0"/>
        <v>19.967741935483872</v>
      </c>
      <c r="N15" s="30">
        <f t="shared" si="1"/>
        <v>20</v>
      </c>
      <c r="O15" s="3"/>
      <c r="P15" s="31">
        <f t="shared" si="2"/>
        <v>7.891491653204092</v>
      </c>
      <c r="Q15" s="32">
        <f t="shared" si="3"/>
        <v>7.8787634408602143</v>
      </c>
      <c r="S15" s="21"/>
    </row>
    <row r="16" spans="2:19">
      <c r="B16" s="21" t="s">
        <v>63</v>
      </c>
      <c r="C16" s="21" t="s">
        <v>14</v>
      </c>
      <c r="D16" s="21" t="s">
        <v>105</v>
      </c>
      <c r="F16" s="28">
        <f>VLOOKUP($B16,'Unify Report'!$A$2:$V$98,19,FALSE)</f>
        <v>3774</v>
      </c>
      <c r="G16" s="29">
        <f>VLOOKUP($B16,'Unify Report'!$A$2:$V$98,20,FALSE)</f>
        <v>3594.25</v>
      </c>
      <c r="H16" s="94">
        <f t="shared" si="4"/>
        <v>1.0500104333310147</v>
      </c>
      <c r="I16" s="91">
        <f t="shared" si="5"/>
        <v>179.75</v>
      </c>
      <c r="J16" s="3"/>
      <c r="K16" s="51">
        <f>VLOOKUP($D16,Beddays_Data!$C$2:$E$108,2,FALSE)</f>
        <v>557</v>
      </c>
      <c r="L16" s="30">
        <f>VLOOKUP($D16,Beddays_Data!$C$2:$E$108,3,FALSE)</f>
        <v>558</v>
      </c>
      <c r="M16" s="28">
        <f t="shared" si="0"/>
        <v>17.967741935483872</v>
      </c>
      <c r="N16" s="30">
        <f t="shared" si="1"/>
        <v>18</v>
      </c>
      <c r="O16" s="3"/>
      <c r="P16" s="31">
        <f t="shared" si="2"/>
        <v>6.7755834829443451</v>
      </c>
      <c r="Q16" s="32">
        <f t="shared" si="3"/>
        <v>6.763440860215054</v>
      </c>
      <c r="S16" s="21"/>
    </row>
    <row r="17" spans="2:19">
      <c r="B17" s="21" t="s">
        <v>64</v>
      </c>
      <c r="C17" s="21" t="s">
        <v>21</v>
      </c>
      <c r="D17" s="21" t="s">
        <v>106</v>
      </c>
      <c r="F17" s="28">
        <f>VLOOKUP($B17,'Unify Report'!$A$2:$V$98,19,FALSE)</f>
        <v>4254.5</v>
      </c>
      <c r="G17" s="29">
        <f>VLOOKUP($B17,'Unify Report'!$A$2:$V$98,20,FALSE)</f>
        <v>4162.25</v>
      </c>
      <c r="H17" s="94">
        <f t="shared" si="4"/>
        <v>1.0221634933029011</v>
      </c>
      <c r="I17" s="91">
        <f t="shared" si="5"/>
        <v>92.25</v>
      </c>
      <c r="J17" s="3"/>
      <c r="K17" s="51">
        <f>VLOOKUP($D17,Beddays_Data!$C$2:$E$108,2,FALSE)</f>
        <v>717</v>
      </c>
      <c r="L17" s="30">
        <f>VLOOKUP($D17,Beddays_Data!$C$2:$E$108,3,FALSE)</f>
        <v>744</v>
      </c>
      <c r="M17" s="28">
        <f t="shared" si="0"/>
        <v>23.129032258064516</v>
      </c>
      <c r="N17" s="30">
        <f t="shared" si="1"/>
        <v>24</v>
      </c>
      <c r="O17" s="3"/>
      <c r="P17" s="31">
        <f t="shared" si="2"/>
        <v>5.9337517433751747</v>
      </c>
      <c r="Q17" s="32">
        <f t="shared" si="3"/>
        <v>5.718413978494624</v>
      </c>
      <c r="S17" s="21"/>
    </row>
    <row r="18" spans="2:19">
      <c r="B18" s="21" t="s">
        <v>65</v>
      </c>
      <c r="C18" s="21" t="s">
        <v>24</v>
      </c>
      <c r="D18" s="22" t="s">
        <v>107</v>
      </c>
      <c r="F18" s="28">
        <f>VLOOKUP($B18,'Unify Report'!$A$2:$V$98,19,FALSE)</f>
        <v>5379.5</v>
      </c>
      <c r="G18" s="29">
        <f>VLOOKUP($B18,'Unify Report'!$A$2:$V$98,20,FALSE)</f>
        <v>5096.5</v>
      </c>
      <c r="H18" s="94">
        <f t="shared" si="4"/>
        <v>1.0555283037378593</v>
      </c>
      <c r="I18" s="91">
        <f t="shared" si="5"/>
        <v>283</v>
      </c>
      <c r="J18" s="3"/>
      <c r="K18" s="51">
        <f>VLOOKUP($D18,Beddays_Data!$C$2:$E$108,2,FALSE)</f>
        <v>913</v>
      </c>
      <c r="L18" s="30">
        <f>VLOOKUP($D18,Beddays_Data!$C$2:$E$108,3,FALSE)</f>
        <v>930</v>
      </c>
      <c r="M18" s="28">
        <f t="shared" si="0"/>
        <v>29.451612903225808</v>
      </c>
      <c r="N18" s="30">
        <f t="shared" si="1"/>
        <v>30</v>
      </c>
      <c r="O18" s="3"/>
      <c r="P18" s="31">
        <f t="shared" si="2"/>
        <v>5.8921139101861995</v>
      </c>
      <c r="Q18" s="32">
        <f t="shared" si="3"/>
        <v>5.7844086021505374</v>
      </c>
      <c r="S18" s="21"/>
    </row>
    <row r="19" spans="2:19">
      <c r="B19" s="21" t="s">
        <v>66</v>
      </c>
      <c r="C19" s="21" t="s">
        <v>25</v>
      </c>
      <c r="D19" s="22" t="s">
        <v>108</v>
      </c>
      <c r="F19" s="28">
        <f>VLOOKUP($B19,'Unify Report'!$A$2:$V$98,19,FALSE)</f>
        <v>5082</v>
      </c>
      <c r="G19" s="29">
        <f>VLOOKUP($B19,'Unify Report'!$A$2:$V$98,20,FALSE)</f>
        <v>4903.75</v>
      </c>
      <c r="H19" s="94">
        <f t="shared" si="4"/>
        <v>1.0363497323476931</v>
      </c>
      <c r="I19" s="91">
        <f t="shared" si="5"/>
        <v>178.25</v>
      </c>
      <c r="J19" s="3"/>
      <c r="K19" s="51">
        <f>VLOOKUP($D19,Beddays_Data!$C$2:$E$108,2,FALSE)</f>
        <v>893</v>
      </c>
      <c r="L19" s="30">
        <f>VLOOKUP($D19,Beddays_Data!$C$2:$E$108,3,FALSE)</f>
        <v>930</v>
      </c>
      <c r="M19" s="28">
        <f t="shared" si="0"/>
        <v>28.806451612903224</v>
      </c>
      <c r="N19" s="30">
        <f t="shared" si="1"/>
        <v>30</v>
      </c>
      <c r="O19" s="3"/>
      <c r="P19" s="31">
        <f t="shared" si="2"/>
        <v>5.6909294512877944</v>
      </c>
      <c r="Q19" s="32">
        <f t="shared" si="3"/>
        <v>5.4645161290322584</v>
      </c>
      <c r="S19" s="21"/>
    </row>
    <row r="20" spans="2:19" s="5" customFormat="1">
      <c r="B20" s="33" t="s">
        <v>50</v>
      </c>
      <c r="C20" s="35"/>
      <c r="D20" s="36"/>
      <c r="F20" s="37">
        <f>SUM(F6:F19)</f>
        <v>70880.933333333334</v>
      </c>
      <c r="G20" s="38">
        <f>SUM(G6:G19)</f>
        <v>64529.166666666672</v>
      </c>
      <c r="H20" s="95">
        <f t="shared" si="4"/>
        <v>1.0984324917672885</v>
      </c>
      <c r="I20" s="92">
        <f t="shared" si="5"/>
        <v>6351.7666666666628</v>
      </c>
      <c r="J20" s="18"/>
      <c r="K20" s="47">
        <f>SUM(K6:K19)</f>
        <v>9341</v>
      </c>
      <c r="L20" s="38">
        <f>SUM(L6:L19)</f>
        <v>9610</v>
      </c>
      <c r="M20" s="37">
        <f t="shared" si="0"/>
        <v>301.32258064516128</v>
      </c>
      <c r="N20" s="39">
        <f t="shared" si="1"/>
        <v>310</v>
      </c>
      <c r="O20" s="18"/>
      <c r="P20" s="40">
        <f t="shared" si="2"/>
        <v>7.5881525889447952</v>
      </c>
      <c r="Q20" s="41">
        <f t="shared" si="3"/>
        <v>7.3757474852584117</v>
      </c>
      <c r="S20" s="21"/>
    </row>
    <row r="21" spans="2:19">
      <c r="B21" s="21" t="s">
        <v>67</v>
      </c>
      <c r="C21" s="21" t="s">
        <v>27</v>
      </c>
      <c r="D21" s="21" t="s">
        <v>109</v>
      </c>
      <c r="F21" s="28">
        <f>VLOOKUP($B21,'Unify Report'!$A$2:$V$98,19,FALSE)</f>
        <v>3705</v>
      </c>
      <c r="G21" s="29">
        <f>VLOOKUP($B21,'Unify Report'!$A$2:$V$98,20,FALSE)</f>
        <v>3948</v>
      </c>
      <c r="H21" s="94">
        <f t="shared" si="4"/>
        <v>0.93844984802431608</v>
      </c>
      <c r="I21" s="91">
        <f t="shared" si="5"/>
        <v>-243</v>
      </c>
      <c r="J21" s="3"/>
      <c r="K21" s="51">
        <f>VLOOKUP($D21,Beddays_Data!$C$2:$E$108,2,FALSE)</f>
        <v>284</v>
      </c>
      <c r="L21" s="30">
        <f>VLOOKUP($D21,Beddays_Data!$C$2:$E$108,3,FALSE)</f>
        <v>341</v>
      </c>
      <c r="M21" s="28">
        <f t="shared" si="0"/>
        <v>9.1612903225806459</v>
      </c>
      <c r="N21" s="30">
        <f t="shared" si="1"/>
        <v>11</v>
      </c>
      <c r="O21" s="3"/>
      <c r="P21" s="31">
        <f t="shared" si="2"/>
        <v>13.045774647887324</v>
      </c>
      <c r="Q21" s="32">
        <f t="shared" si="3"/>
        <v>10.865102639296188</v>
      </c>
      <c r="S21" s="21"/>
    </row>
    <row r="22" spans="2:19">
      <c r="B22" s="21" t="s">
        <v>68</v>
      </c>
      <c r="C22" s="21" t="s">
        <v>30</v>
      </c>
      <c r="D22" s="21" t="s">
        <v>110</v>
      </c>
      <c r="F22" s="28">
        <f>VLOOKUP($B22,'Unify Report'!$A$2:$V$98,19,FALSE)</f>
        <v>13033.716666666667</v>
      </c>
      <c r="G22" s="29">
        <f>VLOOKUP($B22,'Unify Report'!$A$2:$V$98,20,FALSE)</f>
        <v>13630.883333333333</v>
      </c>
      <c r="H22" s="94">
        <f t="shared" si="4"/>
        <v>0.95619017109431648</v>
      </c>
      <c r="I22" s="91">
        <f t="shared" si="5"/>
        <v>-597.16666666666606</v>
      </c>
      <c r="J22" s="3"/>
      <c r="K22" s="51">
        <f>VLOOKUP($D22,Beddays_Data!$C$2:$E$108,2,FALSE)</f>
        <v>726</v>
      </c>
      <c r="L22" s="30">
        <f>VLOOKUP($D22,Beddays_Data!$C$2:$E$108,3,FALSE)</f>
        <v>744</v>
      </c>
      <c r="M22" s="28">
        <f t="shared" si="0"/>
        <v>23.419354838709676</v>
      </c>
      <c r="N22" s="30">
        <f t="shared" si="1"/>
        <v>24</v>
      </c>
      <c r="O22" s="3"/>
      <c r="P22" s="31">
        <f t="shared" si="2"/>
        <v>17.952777777777779</v>
      </c>
      <c r="Q22" s="32">
        <f t="shared" si="3"/>
        <v>17.518436379928318</v>
      </c>
      <c r="S22" s="21"/>
    </row>
    <row r="23" spans="2:19">
      <c r="B23" s="21" t="s">
        <v>69</v>
      </c>
      <c r="C23" s="21" t="s">
        <v>29</v>
      </c>
      <c r="D23" s="21" t="s">
        <v>111</v>
      </c>
      <c r="F23" s="28">
        <f>VLOOKUP($B23,'Unify Report'!$A$2:$V$98,19,FALSE)</f>
        <v>4269.083333333333</v>
      </c>
      <c r="G23" s="29">
        <f>VLOOKUP($B23,'Unify Report'!$A$2:$V$98,20,FALSE)</f>
        <v>3903.083333333333</v>
      </c>
      <c r="H23" s="94">
        <f t="shared" si="4"/>
        <v>1.0937720178491364</v>
      </c>
      <c r="I23" s="91">
        <f t="shared" si="5"/>
        <v>366</v>
      </c>
      <c r="J23" s="3"/>
      <c r="K23" s="51">
        <f>VLOOKUP($D23,Beddays_Data!$C$2:$E$108,2,FALSE)</f>
        <v>726</v>
      </c>
      <c r="L23" s="30">
        <f>VLOOKUP($D23,Beddays_Data!$C$2:$E$108,3,FALSE)</f>
        <v>744</v>
      </c>
      <c r="M23" s="28">
        <f t="shared" si="0"/>
        <v>23.419354838709676</v>
      </c>
      <c r="N23" s="30">
        <f t="shared" si="1"/>
        <v>24</v>
      </c>
      <c r="O23" s="3"/>
      <c r="P23" s="31">
        <f t="shared" si="2"/>
        <v>5.8802800734618916</v>
      </c>
      <c r="Q23" s="32">
        <f t="shared" si="3"/>
        <v>5.7380152329749103</v>
      </c>
      <c r="S23" s="21"/>
    </row>
    <row r="24" spans="2:19">
      <c r="B24" s="21" t="s">
        <v>70</v>
      </c>
      <c r="C24" s="21" t="s">
        <v>28</v>
      </c>
      <c r="D24" s="21" t="s">
        <v>112</v>
      </c>
      <c r="F24" s="28">
        <f>VLOOKUP($B24,'Unify Report'!$A$2:$V$98,19,FALSE)</f>
        <v>4169.583333333333</v>
      </c>
      <c r="G24" s="29">
        <f>VLOOKUP($B24,'Unify Report'!$A$2:$V$98,20,FALSE)</f>
        <v>4042.333333333333</v>
      </c>
      <c r="H24" s="94">
        <f t="shared" si="4"/>
        <v>1.0314793436134246</v>
      </c>
      <c r="I24" s="91">
        <f t="shared" si="5"/>
        <v>127.25</v>
      </c>
      <c r="J24" s="3"/>
      <c r="K24" s="51">
        <f>VLOOKUP($D24,Beddays_Data!$C$2:$E$108,2,FALSE)</f>
        <v>707</v>
      </c>
      <c r="L24" s="30">
        <f>VLOOKUP($D24,Beddays_Data!$C$2:$E$108,3,FALSE)</f>
        <v>713</v>
      </c>
      <c r="M24" s="28">
        <f t="shared" si="0"/>
        <v>22.806451612903224</v>
      </c>
      <c r="N24" s="30">
        <f t="shared" si="1"/>
        <v>23</v>
      </c>
      <c r="O24" s="3"/>
      <c r="P24" s="31">
        <f t="shared" si="2"/>
        <v>5.8975719000471472</v>
      </c>
      <c r="Q24" s="32">
        <f t="shared" si="3"/>
        <v>5.8479429640018692</v>
      </c>
      <c r="S24" s="21"/>
    </row>
    <row r="25" spans="2:19">
      <c r="B25" s="21" t="s">
        <v>71</v>
      </c>
      <c r="C25" s="21" t="s">
        <v>26</v>
      </c>
      <c r="D25" s="21" t="s">
        <v>113</v>
      </c>
      <c r="F25" s="28">
        <f>VLOOKUP($B25,'Unify Report'!$A$2:$V$98,19,FALSE)</f>
        <v>3834.583333333333</v>
      </c>
      <c r="G25" s="29">
        <f>VLOOKUP($B25,'Unify Report'!$A$2:$V$98,20,FALSE)</f>
        <v>3891.5</v>
      </c>
      <c r="H25" s="94">
        <f t="shared" si="4"/>
        <v>0.98537410595742847</v>
      </c>
      <c r="I25" s="91">
        <f t="shared" si="5"/>
        <v>-56.91666666666697</v>
      </c>
      <c r="J25" s="3"/>
      <c r="K25" s="51">
        <f>VLOOKUP($D25,Beddays_Data!$C$2:$E$108,2,FALSE)</f>
        <v>726</v>
      </c>
      <c r="L25" s="30">
        <f>VLOOKUP($D25,Beddays_Data!$C$2:$E$108,3,FALSE)</f>
        <v>744</v>
      </c>
      <c r="M25" s="28">
        <f t="shared" si="0"/>
        <v>23.419354838709676</v>
      </c>
      <c r="N25" s="30">
        <f t="shared" si="1"/>
        <v>24</v>
      </c>
      <c r="O25" s="3"/>
      <c r="P25" s="31">
        <f t="shared" si="2"/>
        <v>5.281795224977043</v>
      </c>
      <c r="Q25" s="32">
        <f t="shared" si="3"/>
        <v>5.1540098566308243</v>
      </c>
      <c r="S25" s="21"/>
    </row>
    <row r="26" spans="2:19">
      <c r="B26" s="21" t="s">
        <v>72</v>
      </c>
      <c r="C26" s="21" t="s">
        <v>31</v>
      </c>
      <c r="D26" s="21" t="s">
        <v>114</v>
      </c>
      <c r="F26" s="28">
        <f>VLOOKUP($B26,'Unify Report'!$A$2:$V$98,19,FALSE)</f>
        <v>6431.75</v>
      </c>
      <c r="G26" s="29">
        <f>VLOOKUP($B26,'Unify Report'!$A$2:$V$98,20,FALSE)</f>
        <v>6491.166666666657</v>
      </c>
      <c r="H26" s="94">
        <f t="shared" si="4"/>
        <v>0.99084653503479236</v>
      </c>
      <c r="I26" s="91">
        <f t="shared" si="5"/>
        <v>-59.416666666656965</v>
      </c>
      <c r="J26" s="3"/>
      <c r="K26" s="51">
        <f>VLOOKUP($D26,Beddays_Data!$C$2:$E$108,2,FALSE)</f>
        <v>813</v>
      </c>
      <c r="L26" s="30">
        <f>VLOOKUP($D26,Beddays_Data!$C$2:$E$108,3,FALSE)</f>
        <v>992</v>
      </c>
      <c r="M26" s="28">
        <f t="shared" si="0"/>
        <v>26.225806451612904</v>
      </c>
      <c r="N26" s="30">
        <f t="shared" si="1"/>
        <v>32</v>
      </c>
      <c r="O26" s="3"/>
      <c r="P26" s="31">
        <f t="shared" si="2"/>
        <v>7.9111316113161134</v>
      </c>
      <c r="Q26" s="32">
        <f t="shared" si="3"/>
        <v>6.483618951612903</v>
      </c>
      <c r="S26" s="21"/>
    </row>
    <row r="27" spans="2:19">
      <c r="B27" s="21" t="s">
        <v>73</v>
      </c>
      <c r="C27" s="21" t="s">
        <v>32</v>
      </c>
      <c r="D27" s="21" t="s">
        <v>115</v>
      </c>
      <c r="F27" s="28">
        <f>VLOOKUP($B27,'Unify Report'!$A$2:$V$98,19,FALSE)</f>
        <v>5293.1666666666661</v>
      </c>
      <c r="G27" s="29">
        <f>VLOOKUP($B27,'Unify Report'!$A$2:$V$98,20,FALSE)</f>
        <v>5774.4999999999964</v>
      </c>
      <c r="H27" s="94">
        <f t="shared" si="4"/>
        <v>0.91664501977083201</v>
      </c>
      <c r="I27" s="91">
        <f t="shared" si="5"/>
        <v>-481.3333333333303</v>
      </c>
      <c r="J27" s="3"/>
      <c r="K27" s="51">
        <f>VLOOKUP($D27,Beddays_Data!$C$2:$E$108,2,FALSE)</f>
        <v>722</v>
      </c>
      <c r="L27" s="30">
        <f>VLOOKUP($D27,Beddays_Data!$C$2:$E$108,3,FALSE)</f>
        <v>744</v>
      </c>
      <c r="M27" s="28">
        <f t="shared" si="0"/>
        <v>23.29032258064516</v>
      </c>
      <c r="N27" s="30">
        <f t="shared" si="1"/>
        <v>24</v>
      </c>
      <c r="O27" s="3"/>
      <c r="P27" s="31">
        <f t="shared" si="2"/>
        <v>7.3312557710064628</v>
      </c>
      <c r="Q27" s="32">
        <f t="shared" si="3"/>
        <v>7.1144713261648738</v>
      </c>
      <c r="S27" s="21"/>
    </row>
    <row r="28" spans="2:19" s="5" customFormat="1">
      <c r="B28" s="33" t="s">
        <v>51</v>
      </c>
      <c r="C28" s="35"/>
      <c r="D28" s="36"/>
      <c r="F28" s="37">
        <f>SUM(F21:F27)</f>
        <v>40736.883333333324</v>
      </c>
      <c r="G28" s="38">
        <f>SUM(G21:G27)</f>
        <v>41681.466666666645</v>
      </c>
      <c r="H28" s="95">
        <f t="shared" si="4"/>
        <v>0.97733804952480907</v>
      </c>
      <c r="I28" s="92">
        <f t="shared" si="5"/>
        <v>-944.58333333332121</v>
      </c>
      <c r="J28" s="18"/>
      <c r="K28" s="47">
        <f>SUM(K21:K27)</f>
        <v>4704</v>
      </c>
      <c r="L28" s="39">
        <f>SUM(L21:L27)</f>
        <v>5022</v>
      </c>
      <c r="M28" s="37">
        <f t="shared" si="0"/>
        <v>151.74193548387098</v>
      </c>
      <c r="N28" s="39">
        <f t="shared" si="1"/>
        <v>162</v>
      </c>
      <c r="O28" s="18"/>
      <c r="P28" s="40">
        <f t="shared" si="2"/>
        <v>8.660051729024941</v>
      </c>
      <c r="Q28" s="41">
        <f t="shared" si="3"/>
        <v>8.1116852515598019</v>
      </c>
      <c r="S28" s="21"/>
    </row>
    <row r="29" spans="2:19">
      <c r="B29" s="21" t="s">
        <v>74</v>
      </c>
      <c r="C29" s="21" t="s">
        <v>232</v>
      </c>
      <c r="D29" s="22" t="s">
        <v>116</v>
      </c>
      <c r="F29" s="28">
        <f>VLOOKUP($B29,'Unify Report'!$A$2:$V$98,19,FALSE)</f>
        <v>2865</v>
      </c>
      <c r="G29" s="29">
        <f>VLOOKUP($B29,'Unify Report'!$A$2:$V$98,20,FALSE)</f>
        <v>3434.75</v>
      </c>
      <c r="H29" s="94">
        <f t="shared" si="4"/>
        <v>0.83412184292888858</v>
      </c>
      <c r="I29" s="91">
        <f t="shared" si="5"/>
        <v>-569.75</v>
      </c>
      <c r="J29" s="3"/>
      <c r="K29" s="51">
        <f>VLOOKUP($D29,Beddays_Data!$C$2:$E$108,2,FALSE)</f>
        <v>249</v>
      </c>
      <c r="L29" s="30">
        <f>VLOOKUP($D29,Beddays_Data!$C$2:$E$108,3,FALSE)</f>
        <v>341</v>
      </c>
      <c r="M29" s="28">
        <f t="shared" si="0"/>
        <v>8.0322580645161299</v>
      </c>
      <c r="N29" s="30">
        <f t="shared" si="1"/>
        <v>11</v>
      </c>
      <c r="O29" s="3"/>
      <c r="P29" s="31">
        <f t="shared" si="2"/>
        <v>11.506024096385541</v>
      </c>
      <c r="Q29" s="32">
        <f t="shared" si="3"/>
        <v>8.4017595307917894</v>
      </c>
      <c r="S29" s="21"/>
    </row>
    <row r="30" spans="2:19">
      <c r="B30" s="21" t="s">
        <v>75</v>
      </c>
      <c r="C30" s="21" t="s">
        <v>40</v>
      </c>
      <c r="D30" s="21" t="s">
        <v>117</v>
      </c>
      <c r="F30" s="28">
        <f>VLOOKUP($B30,'Unify Report'!$A$2:$V$98,19,FALSE)</f>
        <v>15062.716666666667</v>
      </c>
      <c r="G30" s="29">
        <f>VLOOKUP($B30,'Unify Report'!$A$2:$V$98,20,FALSE)</f>
        <v>15025.08333333333</v>
      </c>
      <c r="H30" s="94">
        <f t="shared" si="4"/>
        <v>1.002504700473098</v>
      </c>
      <c r="I30" s="91">
        <f t="shared" si="5"/>
        <v>37.63333333333685</v>
      </c>
      <c r="J30" s="3"/>
      <c r="K30" s="51">
        <f>VLOOKUP($D30,Beddays_Data!$C$2:$E$108,2,FALSE)</f>
        <v>575</v>
      </c>
      <c r="L30" s="30">
        <f>VLOOKUP($D30,Beddays_Data!$C$2:$E$108,3,FALSE)</f>
        <v>620</v>
      </c>
      <c r="M30" s="28">
        <f t="shared" si="0"/>
        <v>18.548387096774192</v>
      </c>
      <c r="N30" s="30">
        <f t="shared" si="1"/>
        <v>20</v>
      </c>
      <c r="O30" s="3"/>
      <c r="P30" s="31">
        <f t="shared" si="2"/>
        <v>26.196028985507247</v>
      </c>
      <c r="Q30" s="32">
        <f t="shared" si="3"/>
        <v>24.294704301075271</v>
      </c>
      <c r="S30" s="21"/>
    </row>
    <row r="31" spans="2:19">
      <c r="B31" s="21" t="s">
        <v>76</v>
      </c>
      <c r="C31" s="21" t="s">
        <v>44</v>
      </c>
      <c r="D31" s="21" t="s">
        <v>118</v>
      </c>
      <c r="F31" s="28">
        <f>VLOOKUP($B31,'Unify Report'!$A$2:$V$98,19,FALSE)</f>
        <v>3956.5</v>
      </c>
      <c r="G31" s="29">
        <f>VLOOKUP($B31,'Unify Report'!$A$2:$V$98,20,FALSE)</f>
        <v>4046</v>
      </c>
      <c r="H31" s="94">
        <f t="shared" si="4"/>
        <v>0.97787938704893718</v>
      </c>
      <c r="I31" s="91">
        <f t="shared" si="5"/>
        <v>-89.5</v>
      </c>
      <c r="J31" s="3"/>
      <c r="K31" s="51">
        <f>VLOOKUP($D31,Beddays_Data!$C$2:$E$108,2,FALSE)</f>
        <v>527</v>
      </c>
      <c r="L31" s="30">
        <f>VLOOKUP($D31,Beddays_Data!$C$2:$E$108,3,FALSE)</f>
        <v>558</v>
      </c>
      <c r="M31" s="28">
        <f t="shared" si="0"/>
        <v>17</v>
      </c>
      <c r="N31" s="30">
        <f t="shared" si="1"/>
        <v>18</v>
      </c>
      <c r="O31" s="3"/>
      <c r="P31" s="31">
        <f t="shared" si="2"/>
        <v>7.5075901328273247</v>
      </c>
      <c r="Q31" s="32">
        <f t="shared" si="3"/>
        <v>7.0905017921146953</v>
      </c>
      <c r="S31" s="21"/>
    </row>
    <row r="32" spans="2:19">
      <c r="B32" s="21" t="s">
        <v>77</v>
      </c>
      <c r="C32" s="21" t="s">
        <v>42</v>
      </c>
      <c r="D32" s="21" t="s">
        <v>119</v>
      </c>
      <c r="F32" s="28">
        <f>VLOOKUP($B32,'Unify Report'!$A$2:$V$98,19,FALSE)</f>
        <v>5426.5</v>
      </c>
      <c r="G32" s="29">
        <f>VLOOKUP($B32,'Unify Report'!$A$2:$V$98,20,FALSE)</f>
        <v>3984.5</v>
      </c>
      <c r="H32" s="94">
        <f t="shared" si="4"/>
        <v>1.3619023716902998</v>
      </c>
      <c r="I32" s="91">
        <f t="shared" si="5"/>
        <v>1442</v>
      </c>
      <c r="J32" s="3"/>
      <c r="K32" s="51">
        <f>VLOOKUP($D32,Beddays_Data!$C$2:$E$108,2,FALSE)</f>
        <v>646</v>
      </c>
      <c r="L32" s="30">
        <f>VLOOKUP($D32,Beddays_Data!$C$2:$E$108,3,FALSE)</f>
        <v>682</v>
      </c>
      <c r="M32" s="28">
        <f t="shared" si="0"/>
        <v>20.838709677419356</v>
      </c>
      <c r="N32" s="30">
        <f t="shared" si="1"/>
        <v>22</v>
      </c>
      <c r="O32" s="3"/>
      <c r="P32" s="31">
        <f t="shared" si="2"/>
        <v>8.4001547987616103</v>
      </c>
      <c r="Q32" s="32">
        <f t="shared" si="3"/>
        <v>7.9567448680351909</v>
      </c>
      <c r="S32" s="21"/>
    </row>
    <row r="33" spans="2:19">
      <c r="B33" s="21" t="s">
        <v>78</v>
      </c>
      <c r="C33" s="21" t="s">
        <v>43</v>
      </c>
      <c r="D33" s="21" t="s">
        <v>120</v>
      </c>
      <c r="F33" s="28">
        <f>VLOOKUP($B33,'Unify Report'!$A$2:$V$98,19,FALSE)</f>
        <v>5111.833333333333</v>
      </c>
      <c r="G33" s="29">
        <f>VLOOKUP($B33,'Unify Report'!$A$2:$V$98,20,FALSE)</f>
        <v>5233.75</v>
      </c>
      <c r="H33" s="94">
        <f t="shared" si="4"/>
        <v>0.97670567629965765</v>
      </c>
      <c r="I33" s="91">
        <f t="shared" si="5"/>
        <v>-121.91666666666697</v>
      </c>
      <c r="J33" s="3"/>
      <c r="K33" s="51">
        <f>VLOOKUP($D33,Beddays_Data!$C$2:$E$108,2,FALSE)</f>
        <v>621</v>
      </c>
      <c r="L33" s="30">
        <f>VLOOKUP($D33,Beddays_Data!$C$2:$E$108,3,FALSE)</f>
        <v>713</v>
      </c>
      <c r="M33" s="28">
        <f t="shared" si="0"/>
        <v>20.032258064516128</v>
      </c>
      <c r="N33" s="30">
        <f t="shared" si="1"/>
        <v>23</v>
      </c>
      <c r="O33" s="3"/>
      <c r="P33" s="31">
        <f t="shared" si="2"/>
        <v>8.231615673644658</v>
      </c>
      <c r="Q33" s="32">
        <f t="shared" si="3"/>
        <v>7.1694717157550256</v>
      </c>
      <c r="S33" s="21"/>
    </row>
    <row r="34" spans="2:19">
      <c r="B34" s="21" t="s">
        <v>79</v>
      </c>
      <c r="C34" s="21" t="s">
        <v>39</v>
      </c>
      <c r="D34" s="21" t="s">
        <v>121</v>
      </c>
      <c r="F34" s="28">
        <f>VLOOKUP($B34,'Unify Report'!$A$2:$V$98,19,FALSE)</f>
        <v>6504.25</v>
      </c>
      <c r="G34" s="29">
        <f>VLOOKUP($B34,'Unify Report'!$A$2:$V$98,20,FALSE)</f>
        <v>6761.5</v>
      </c>
      <c r="H34" s="94">
        <f t="shared" si="4"/>
        <v>0.96195370849663531</v>
      </c>
      <c r="I34" s="91">
        <f t="shared" si="5"/>
        <v>-257.25</v>
      </c>
      <c r="J34" s="3"/>
      <c r="K34" s="51">
        <f>VLOOKUP($D34,Beddays_Data!$C$2:$E$108,2,FALSE)</f>
        <v>863</v>
      </c>
      <c r="L34" s="30">
        <f>VLOOKUP($D34,Beddays_Data!$C$2:$E$108,3,FALSE)</f>
        <v>992</v>
      </c>
      <c r="M34" s="28">
        <f t="shared" si="0"/>
        <v>27.838709677419356</v>
      </c>
      <c r="N34" s="30">
        <f t="shared" si="1"/>
        <v>32</v>
      </c>
      <c r="O34" s="3"/>
      <c r="P34" s="31">
        <f t="shared" si="2"/>
        <v>7.5367902665121669</v>
      </c>
      <c r="Q34" s="32">
        <f t="shared" si="3"/>
        <v>6.556703629032258</v>
      </c>
      <c r="S34" s="21"/>
    </row>
    <row r="35" spans="2:19">
      <c r="B35" s="21" t="s">
        <v>80</v>
      </c>
      <c r="C35" s="21" t="s">
        <v>41</v>
      </c>
      <c r="D35" s="21" t="s">
        <v>122</v>
      </c>
      <c r="F35" s="28">
        <f>VLOOKUP($B35,'Unify Report'!$A$2:$V$98,19,FALSE)</f>
        <v>6642.25</v>
      </c>
      <c r="G35" s="29">
        <f>VLOOKUP($B35,'Unify Report'!$A$2:$V$98,20,FALSE)</f>
        <v>6777.5</v>
      </c>
      <c r="H35" s="94">
        <f t="shared" si="4"/>
        <v>0.98004426410918477</v>
      </c>
      <c r="I35" s="91">
        <f t="shared" si="5"/>
        <v>-135.25</v>
      </c>
      <c r="J35" s="3"/>
      <c r="K35" s="51">
        <f>VLOOKUP($D35,Beddays_Data!$C$2:$E$108,2,FALSE)</f>
        <v>963</v>
      </c>
      <c r="L35" s="30">
        <f>VLOOKUP($D35,Beddays_Data!$C$2:$E$108,3,FALSE)</f>
        <v>992</v>
      </c>
      <c r="M35" s="28">
        <f t="shared" si="0"/>
        <v>31.06451612903226</v>
      </c>
      <c r="N35" s="30">
        <f t="shared" si="1"/>
        <v>32</v>
      </c>
      <c r="O35" s="3"/>
      <c r="P35" s="31">
        <f t="shared" si="2"/>
        <v>6.8974558670820354</v>
      </c>
      <c r="Q35" s="32">
        <f t="shared" si="3"/>
        <v>6.6958165322580649</v>
      </c>
      <c r="S35" s="21"/>
    </row>
    <row r="36" spans="2:19" s="5" customFormat="1">
      <c r="B36" s="33" t="s">
        <v>52</v>
      </c>
      <c r="C36" s="35"/>
      <c r="D36" s="36"/>
      <c r="F36" s="37">
        <f>SUM(F29:F35)</f>
        <v>45569.05</v>
      </c>
      <c r="G36" s="38">
        <f>SUM(G29:G35)</f>
        <v>45263.083333333328</v>
      </c>
      <c r="H36" s="95">
        <f t="shared" si="4"/>
        <v>1.0067597398174011</v>
      </c>
      <c r="I36" s="92">
        <f t="shared" si="5"/>
        <v>305.96666666667443</v>
      </c>
      <c r="J36" s="18"/>
      <c r="K36" s="47">
        <f>SUM(K29:K35)</f>
        <v>4444</v>
      </c>
      <c r="L36" s="39">
        <f>SUM(L29:L35)</f>
        <v>4898</v>
      </c>
      <c r="M36" s="37">
        <f t="shared" si="0"/>
        <v>143.35483870967741</v>
      </c>
      <c r="N36" s="39">
        <f t="shared" si="1"/>
        <v>158</v>
      </c>
      <c r="O36" s="18"/>
      <c r="P36" s="40">
        <f t="shared" si="2"/>
        <v>10.254061656165618</v>
      </c>
      <c r="Q36" s="41">
        <f t="shared" si="3"/>
        <v>9.3036035116374034</v>
      </c>
      <c r="S36" s="21"/>
    </row>
    <row r="37" spans="2:19">
      <c r="B37" s="21" t="s">
        <v>81</v>
      </c>
      <c r="C37" s="21" t="s">
        <v>235</v>
      </c>
      <c r="D37" s="98" t="s">
        <v>244</v>
      </c>
      <c r="F37" s="28">
        <f>VLOOKUP($B37,'Unify Report'!$A$2:$V$98,19,FALSE)</f>
        <v>10901.5</v>
      </c>
      <c r="G37" s="29">
        <f>VLOOKUP($B37,'Unify Report'!$A$2:$V$98,20,FALSE)</f>
        <v>13611</v>
      </c>
      <c r="H37" s="94">
        <f t="shared" si="4"/>
        <v>0.80093306884137827</v>
      </c>
      <c r="I37" s="91">
        <f t="shared" si="5"/>
        <v>-2709.5</v>
      </c>
      <c r="J37" s="3"/>
      <c r="K37" s="51">
        <f>VLOOKUP($D37,Beddays_Data!$C$2:$E$108,2,FALSE)</f>
        <v>359</v>
      </c>
      <c r="L37" s="30">
        <f>VLOOKUP($D37,Beddays_Data!$C$2:$E$108,3,FALSE)</f>
        <v>558</v>
      </c>
      <c r="M37" s="28">
        <f t="shared" si="0"/>
        <v>11.580645161290322</v>
      </c>
      <c r="N37" s="30">
        <f t="shared" si="1"/>
        <v>18</v>
      </c>
      <c r="O37" s="3"/>
      <c r="P37" s="31">
        <f t="shared" si="2"/>
        <v>30.366295264623954</v>
      </c>
      <c r="Q37" s="32">
        <f t="shared" si="3"/>
        <v>19.536738351254481</v>
      </c>
      <c r="S37" s="21"/>
    </row>
    <row r="38" spans="2:19">
      <c r="B38" s="21" t="s">
        <v>82</v>
      </c>
      <c r="C38" s="21" t="s">
        <v>236</v>
      </c>
      <c r="D38" s="70" t="s">
        <v>246</v>
      </c>
      <c r="F38" s="28">
        <f>VLOOKUP($B38,'Unify Report'!$A$2:$V$98,19,FALSE)</f>
        <v>8983.8333333333321</v>
      </c>
      <c r="G38" s="29">
        <f>VLOOKUP($B38,'Unify Report'!$A$2:$V$98,20,FALSE)</f>
        <v>9501.3333333333321</v>
      </c>
      <c r="H38" s="94">
        <f t="shared" si="4"/>
        <v>0.94553396014594437</v>
      </c>
      <c r="I38" s="91">
        <f t="shared" si="5"/>
        <v>-517.5</v>
      </c>
      <c r="J38" s="3"/>
      <c r="K38" s="51">
        <f>VLOOKUP($D38,Beddays_Data!$C$2:$E$108,2,FALSE)</f>
        <v>849</v>
      </c>
      <c r="L38" s="30">
        <f>VLOOKUP($D38,Beddays_Data!$C$2:$E$108,3,FALSE)</f>
        <v>992</v>
      </c>
      <c r="M38" s="28">
        <f t="shared" si="0"/>
        <v>27.387096774193548</v>
      </c>
      <c r="N38" s="30">
        <f t="shared" si="1"/>
        <v>32</v>
      </c>
      <c r="O38" s="3"/>
      <c r="P38" s="31">
        <f t="shared" si="2"/>
        <v>10.58166470357283</v>
      </c>
      <c r="Q38" s="32">
        <f t="shared" si="3"/>
        <v>9.0562836021505362</v>
      </c>
      <c r="S38" s="21"/>
    </row>
    <row r="39" spans="2:19">
      <c r="B39" s="21" t="s">
        <v>83</v>
      </c>
      <c r="C39" s="21" t="s">
        <v>237</v>
      </c>
      <c r="D39" s="70" t="s">
        <v>253</v>
      </c>
      <c r="F39" s="28">
        <f>VLOOKUP($B39,'Unify Report'!$A$2:$V$98,19,FALSE)</f>
        <v>4690.5</v>
      </c>
      <c r="G39" s="29">
        <f>VLOOKUP($B39,'Unify Report'!$A$2:$V$98,20,FALSE)</f>
        <v>4702</v>
      </c>
      <c r="H39" s="94">
        <f t="shared" si="4"/>
        <v>0.99755423224159934</v>
      </c>
      <c r="I39" s="91">
        <f t="shared" si="5"/>
        <v>-11.5</v>
      </c>
      <c r="J39" s="3"/>
      <c r="K39" s="51">
        <f>VLOOKUP($D39,Beddays_Data!$C$2:$E$108,2,FALSE)</f>
        <v>523</v>
      </c>
      <c r="L39" s="30">
        <f>VLOOKUP($D39,Beddays_Data!$C$2:$E$108,3,FALSE)</f>
        <v>682</v>
      </c>
      <c r="M39" s="28">
        <f t="shared" si="0"/>
        <v>16.870967741935484</v>
      </c>
      <c r="N39" s="30">
        <f t="shared" si="1"/>
        <v>22</v>
      </c>
      <c r="O39" s="3"/>
      <c r="P39" s="31">
        <f t="shared" si="2"/>
        <v>8.9684512428298273</v>
      </c>
      <c r="Q39" s="32">
        <f t="shared" si="3"/>
        <v>6.8775659824046924</v>
      </c>
      <c r="S39" s="21"/>
    </row>
    <row r="40" spans="2:19">
      <c r="B40" s="21" t="s">
        <v>84</v>
      </c>
      <c r="C40" s="21" t="s">
        <v>238</v>
      </c>
      <c r="D40" s="70" t="s">
        <v>252</v>
      </c>
      <c r="F40" s="28">
        <f>VLOOKUP($B40,'Unify Report'!$A$2:$V$98,19,FALSE)</f>
        <v>4106.1666666666661</v>
      </c>
      <c r="G40" s="29">
        <f>VLOOKUP($B40,'Unify Report'!$A$2:$V$98,20,FALSE)</f>
        <v>4627.1666666666661</v>
      </c>
      <c r="H40" s="94">
        <f t="shared" si="4"/>
        <v>0.88740409898065764</v>
      </c>
      <c r="I40" s="91">
        <f t="shared" si="5"/>
        <v>-521</v>
      </c>
      <c r="J40" s="3"/>
      <c r="K40" s="51">
        <f>VLOOKUP($D40,Beddays_Data!$C$2:$E$108,2,FALSE)</f>
        <v>415</v>
      </c>
      <c r="L40" s="30">
        <f>VLOOKUP($D40,Beddays_Data!$C$2:$E$108,3,FALSE)</f>
        <v>496</v>
      </c>
      <c r="M40" s="28">
        <f t="shared" si="0"/>
        <v>13.387096774193548</v>
      </c>
      <c r="N40" s="30">
        <f t="shared" si="1"/>
        <v>16</v>
      </c>
      <c r="O40" s="3"/>
      <c r="P40" s="31">
        <f t="shared" si="2"/>
        <v>9.8943775100401599</v>
      </c>
      <c r="Q40" s="32">
        <f t="shared" si="3"/>
        <v>8.2785618279569881</v>
      </c>
      <c r="S40" s="21"/>
    </row>
    <row r="41" spans="2:19">
      <c r="B41" s="21" t="s">
        <v>85</v>
      </c>
      <c r="C41" s="21" t="s">
        <v>239</v>
      </c>
      <c r="D41" s="70" t="s">
        <v>251</v>
      </c>
      <c r="F41" s="28">
        <f>VLOOKUP($B41,'Unify Report'!$A$2:$V$98,19,FALSE)</f>
        <v>4099.75</v>
      </c>
      <c r="G41" s="29">
        <f>VLOOKUP($B41,'Unify Report'!$A$2:$V$98,20,FALSE)</f>
        <v>4278</v>
      </c>
      <c r="H41" s="94">
        <f t="shared" si="4"/>
        <v>0.95833333333333337</v>
      </c>
      <c r="I41" s="91">
        <f t="shared" si="5"/>
        <v>-178.25</v>
      </c>
      <c r="J41" s="3"/>
      <c r="K41" s="51">
        <f>VLOOKUP($D41,Beddays_Data!$C$2:$E$108,2,FALSE)</f>
        <v>241</v>
      </c>
      <c r="L41" s="30">
        <f>VLOOKUP($D41,Beddays_Data!$C$2:$E$108,3,FALSE)</f>
        <v>310</v>
      </c>
      <c r="M41" s="28">
        <f t="shared" si="0"/>
        <v>7.774193548387097</v>
      </c>
      <c r="N41" s="30">
        <f t="shared" si="1"/>
        <v>10</v>
      </c>
      <c r="O41" s="3"/>
      <c r="P41" s="31">
        <f t="shared" si="2"/>
        <v>17.011410788381742</v>
      </c>
      <c r="Q41" s="32">
        <f t="shared" si="3"/>
        <v>13.225</v>
      </c>
      <c r="S41" s="21"/>
    </row>
    <row r="42" spans="2:19">
      <c r="B42" s="21" t="s">
        <v>86</v>
      </c>
      <c r="C42" s="21" t="s">
        <v>240</v>
      </c>
      <c r="D42" s="70" t="s">
        <v>254</v>
      </c>
      <c r="F42" s="28">
        <f>VLOOKUP($B42,'Unify Report'!$A$2:$V$98,19,FALSE)</f>
        <v>5004</v>
      </c>
      <c r="G42" s="29">
        <f>VLOOKUP($B42,'Unify Report'!$A$2:$V$98,20,FALSE)</f>
        <v>5322.5</v>
      </c>
      <c r="H42" s="94">
        <f t="shared" si="4"/>
        <v>0.94015969938938471</v>
      </c>
      <c r="I42" s="91">
        <f t="shared" si="5"/>
        <v>-318.5</v>
      </c>
      <c r="J42" s="3"/>
      <c r="K42" s="51">
        <f>VLOOKUP($D42,Beddays_Data!$C$2:$E$108,2,FALSE)</f>
        <v>398</v>
      </c>
      <c r="L42" s="30">
        <f>VLOOKUP($D42,Beddays_Data!$C$2:$E$108,3,FALSE)</f>
        <v>496</v>
      </c>
      <c r="M42" s="28">
        <f t="shared" si="0"/>
        <v>12.838709677419354</v>
      </c>
      <c r="N42" s="30">
        <f t="shared" si="1"/>
        <v>16</v>
      </c>
      <c r="O42" s="3"/>
      <c r="P42" s="31">
        <f t="shared" si="2"/>
        <v>12.572864321608041</v>
      </c>
      <c r="Q42" s="32">
        <f t="shared" si="3"/>
        <v>10.088709677419354</v>
      </c>
      <c r="S42" s="21"/>
    </row>
    <row r="43" spans="2:19">
      <c r="B43" s="21" t="s">
        <v>87</v>
      </c>
      <c r="C43" s="21" t="s">
        <v>241</v>
      </c>
      <c r="D43" s="70" t="s">
        <v>247</v>
      </c>
      <c r="F43" s="28">
        <f>VLOOKUP($B43,'Unify Report'!$A$2:$V$98,19,FALSE)</f>
        <v>4002.1666666666665</v>
      </c>
      <c r="G43" s="29">
        <f>VLOOKUP($B43,'Unify Report'!$A$2:$V$98,20,FALSE)</f>
        <v>3519.5</v>
      </c>
      <c r="H43" s="94">
        <f t="shared" si="4"/>
        <v>1.1371406923331913</v>
      </c>
      <c r="I43" s="91">
        <f t="shared" si="5"/>
        <v>482.66666666666652</v>
      </c>
      <c r="J43" s="3"/>
      <c r="K43" s="51">
        <f>VLOOKUP($D43,Beddays_Data!$C$2:$E$108,2,FALSE)</f>
        <v>423</v>
      </c>
      <c r="L43" s="30">
        <f>VLOOKUP($D43,Beddays_Data!$C$2:$E$108,3,FALSE)</f>
        <v>434</v>
      </c>
      <c r="M43" s="28">
        <f t="shared" si="0"/>
        <v>13.64516129032258</v>
      </c>
      <c r="N43" s="30">
        <f t="shared" si="1"/>
        <v>14</v>
      </c>
      <c r="O43" s="3"/>
      <c r="P43" s="31">
        <f t="shared" si="2"/>
        <v>9.4613869188337265</v>
      </c>
      <c r="Q43" s="32">
        <f t="shared" si="3"/>
        <v>9.2215821812596008</v>
      </c>
      <c r="S43" s="21"/>
    </row>
    <row r="44" spans="2:19">
      <c r="B44" s="21" t="s">
        <v>88</v>
      </c>
      <c r="C44" s="21" t="s">
        <v>242</v>
      </c>
      <c r="D44" s="70" t="s">
        <v>255</v>
      </c>
      <c r="F44" s="28">
        <f>VLOOKUP($B44,'Unify Report'!$A$2:$V$98,19,FALSE)</f>
        <v>2772</v>
      </c>
      <c r="G44" s="29">
        <f>VLOOKUP($B44,'Unify Report'!$A$2:$V$98,20,FALSE)</f>
        <v>2092</v>
      </c>
      <c r="H44" s="94">
        <f t="shared" si="4"/>
        <v>1.3250478011472275</v>
      </c>
      <c r="I44" s="91">
        <f t="shared" si="5"/>
        <v>680</v>
      </c>
      <c r="J44" s="3"/>
      <c r="K44" s="51">
        <f>VLOOKUP($D44,Beddays_Data!$C$2:$E$108,2,FALSE)</f>
        <v>230</v>
      </c>
      <c r="L44" s="30">
        <f>VLOOKUP($D44,Beddays_Data!$C$2:$E$108,3,FALSE)</f>
        <v>279</v>
      </c>
      <c r="M44" s="28">
        <f t="shared" si="0"/>
        <v>7.419354838709677</v>
      </c>
      <c r="N44" s="30">
        <f t="shared" si="1"/>
        <v>9</v>
      </c>
      <c r="O44" s="3"/>
      <c r="P44" s="31">
        <f t="shared" si="2"/>
        <v>12.052173913043479</v>
      </c>
      <c r="Q44" s="32">
        <f t="shared" si="3"/>
        <v>9.935483870967742</v>
      </c>
      <c r="S44" s="21"/>
    </row>
    <row r="45" spans="2:19">
      <c r="B45" s="21" t="s">
        <v>89</v>
      </c>
      <c r="C45" s="21" t="s">
        <v>243</v>
      </c>
      <c r="D45" s="70" t="s">
        <v>256</v>
      </c>
      <c r="F45" s="28">
        <f>VLOOKUP($B45,'Unify Report'!$A$2:$V$98,19,FALSE)</f>
        <v>5629.0166666666664</v>
      </c>
      <c r="G45" s="29">
        <f>VLOOKUP($B45,'Unify Report'!$A$2:$V$98,20,FALSE)</f>
        <v>5705</v>
      </c>
      <c r="H45" s="94">
        <f t="shared" si="4"/>
        <v>0.9866812737364884</v>
      </c>
      <c r="I45" s="91">
        <f t="shared" si="5"/>
        <v>-75.983333333333576</v>
      </c>
      <c r="J45" s="3"/>
      <c r="K45" s="51">
        <f>VLOOKUP($D45,Beddays_Data!$C$2:$E$108,2,FALSE)</f>
        <v>569</v>
      </c>
      <c r="L45" s="30">
        <f>VLOOKUP($D45,Beddays_Data!$C$2:$E$108,3,FALSE)</f>
        <v>620</v>
      </c>
      <c r="M45" s="28">
        <f t="shared" si="0"/>
        <v>18.35483870967742</v>
      </c>
      <c r="N45" s="30">
        <f t="shared" si="1"/>
        <v>20</v>
      </c>
      <c r="O45" s="3"/>
      <c r="P45" s="31">
        <f t="shared" si="2"/>
        <v>9.8928236672524896</v>
      </c>
      <c r="Q45" s="32">
        <f t="shared" si="3"/>
        <v>9.0790591397849454</v>
      </c>
      <c r="S45" s="21"/>
    </row>
    <row r="46" spans="2:19">
      <c r="B46" s="21" t="s">
        <v>90</v>
      </c>
      <c r="C46" s="21" t="s">
        <v>36</v>
      </c>
      <c r="D46" s="21" t="s">
        <v>124</v>
      </c>
      <c r="F46" s="28">
        <f>VLOOKUP($B46,'Unify Report'!$A$2:$V$98,19,FALSE)</f>
        <v>1346.5</v>
      </c>
      <c r="G46" s="29">
        <f>VLOOKUP($B46,'Unify Report'!$A$2:$V$98,20,FALSE)</f>
        <v>1517</v>
      </c>
      <c r="H46" s="94">
        <f t="shared" si="4"/>
        <v>0.88760711931443637</v>
      </c>
      <c r="I46" s="91">
        <f t="shared" si="5"/>
        <v>-170.5</v>
      </c>
      <c r="J46" s="3"/>
      <c r="K46" s="51">
        <f>VLOOKUP($D46,Beddays_Data!$C$2:$E$108,2,FALSE)</f>
        <v>35</v>
      </c>
      <c r="L46" s="30">
        <f>VLOOKUP($D46,Beddays_Data!$C$2:$E$108,3,FALSE)</f>
        <v>124</v>
      </c>
      <c r="M46" s="28">
        <f t="shared" si="0"/>
        <v>1.1290322580645162</v>
      </c>
      <c r="N46" s="30">
        <f t="shared" si="1"/>
        <v>4</v>
      </c>
      <c r="O46" s="3"/>
      <c r="P46" s="31">
        <f t="shared" si="2"/>
        <v>38.471428571428568</v>
      </c>
      <c r="Q46" s="32">
        <f t="shared" si="3"/>
        <v>10.858870967741936</v>
      </c>
      <c r="S46" s="21"/>
    </row>
    <row r="47" spans="2:19">
      <c r="B47" s="70" t="s">
        <v>91</v>
      </c>
      <c r="C47" s="21" t="s">
        <v>35</v>
      </c>
      <c r="D47" s="22" t="s">
        <v>125</v>
      </c>
      <c r="F47" s="28">
        <f>VLOOKUP($B47,'Unify Report'!$A$2:$V$98,19,FALSE)</f>
        <v>5822</v>
      </c>
      <c r="G47" s="29">
        <f>VLOOKUP($B47,'Unify Report'!$A$2:$V$98,20,FALSE)</f>
        <v>7267.5</v>
      </c>
      <c r="H47" s="94">
        <f t="shared" si="4"/>
        <v>0.8011007911936705</v>
      </c>
      <c r="I47" s="91">
        <f t="shared" si="5"/>
        <v>-1445.5</v>
      </c>
      <c r="J47" s="3"/>
      <c r="K47" s="51">
        <f>VLOOKUP($D47,Beddays_Data!$C$2:$E$108,2,FALSE)</f>
        <v>900</v>
      </c>
      <c r="L47" s="30">
        <f>VLOOKUP($D47,Beddays_Data!$C$2:$E$108,3,FALSE)</f>
        <v>1178</v>
      </c>
      <c r="M47" s="28">
        <f t="shared" si="0"/>
        <v>29.032258064516128</v>
      </c>
      <c r="N47" s="30">
        <f t="shared" si="1"/>
        <v>38</v>
      </c>
      <c r="O47" s="3"/>
      <c r="P47" s="31">
        <f t="shared" si="2"/>
        <v>6.4688888888888885</v>
      </c>
      <c r="Q47" s="32">
        <f t="shared" si="3"/>
        <v>4.9422750424448214</v>
      </c>
      <c r="S47" s="21"/>
    </row>
    <row r="48" spans="2:19">
      <c r="B48" s="21" t="s">
        <v>92</v>
      </c>
      <c r="C48" s="21" t="s">
        <v>38</v>
      </c>
      <c r="D48" s="22" t="s">
        <v>126</v>
      </c>
      <c r="F48" s="28">
        <f>VLOOKUP($B48,'Unify Report'!$A$2:$V$98,19,FALSE)</f>
        <v>11494.5</v>
      </c>
      <c r="G48" s="29">
        <f>VLOOKUP($B48,'Unify Report'!$A$2:$V$98,20,FALSE)</f>
        <v>13595</v>
      </c>
      <c r="H48" s="94">
        <f t="shared" si="4"/>
        <v>0.84549466715704302</v>
      </c>
      <c r="I48" s="91">
        <f t="shared" si="5"/>
        <v>-2100.5</v>
      </c>
      <c r="J48" s="3"/>
      <c r="K48" s="51">
        <f>VLOOKUP($D48,Beddays_Data!$C$2:$E$108,2,FALSE)</f>
        <v>845</v>
      </c>
      <c r="L48" s="30">
        <f>VLOOKUP($D48,Beddays_Data!$C$2:$E$108,3,FALSE)</f>
        <v>961</v>
      </c>
      <c r="M48" s="28">
        <f t="shared" si="0"/>
        <v>27.258064516129032</v>
      </c>
      <c r="N48" s="30">
        <f t="shared" si="1"/>
        <v>31</v>
      </c>
      <c r="O48" s="3"/>
      <c r="P48" s="31">
        <f t="shared" si="2"/>
        <v>13.602958579881657</v>
      </c>
      <c r="Q48" s="32">
        <f t="shared" si="3"/>
        <v>11.960978147762747</v>
      </c>
      <c r="S48" s="21"/>
    </row>
    <row r="49" spans="2:19">
      <c r="B49" s="21" t="s">
        <v>93</v>
      </c>
      <c r="C49" s="21" t="s">
        <v>33</v>
      </c>
      <c r="D49" s="22" t="s">
        <v>127</v>
      </c>
      <c r="F49" s="28">
        <f>VLOOKUP($B49,'Unify Report'!$A$2:$V$98,19,FALSE)</f>
        <v>2675.5</v>
      </c>
      <c r="G49" s="29">
        <f>VLOOKUP($B49,'Unify Report'!$A$2:$V$98,20,FALSE)</f>
        <v>3145</v>
      </c>
      <c r="H49" s="94">
        <f t="shared" si="4"/>
        <v>0.85071542130365663</v>
      </c>
      <c r="I49" s="91">
        <f t="shared" si="5"/>
        <v>-469.5</v>
      </c>
      <c r="J49" s="3"/>
      <c r="K49" s="51">
        <f>VLOOKUP($D49,Beddays_Data!$C$2:$E$108,2,FALSE)</f>
        <v>289</v>
      </c>
      <c r="L49" s="30">
        <f>VLOOKUP($D49,Beddays_Data!$C$2:$E$108,3,FALSE)</f>
        <v>496</v>
      </c>
      <c r="M49" s="28">
        <f t="shared" si="0"/>
        <v>9.32258064516129</v>
      </c>
      <c r="N49" s="30">
        <f t="shared" si="1"/>
        <v>16</v>
      </c>
      <c r="O49" s="3"/>
      <c r="P49" s="31">
        <f t="shared" si="2"/>
        <v>9.2577854671280271</v>
      </c>
      <c r="Q49" s="32">
        <f t="shared" si="3"/>
        <v>5.394153225806452</v>
      </c>
      <c r="S49" s="21"/>
    </row>
    <row r="50" spans="2:19">
      <c r="B50" s="21" t="s">
        <v>94</v>
      </c>
      <c r="C50" s="21" t="s">
        <v>34</v>
      </c>
      <c r="D50" s="22" t="s">
        <v>128</v>
      </c>
      <c r="F50" s="28">
        <f>VLOOKUP($B50,'Unify Report'!$A$2:$V$98,19,FALSE)</f>
        <v>8073.75</v>
      </c>
      <c r="G50" s="29">
        <f>VLOOKUP($B50,'Unify Report'!$A$2:$V$98,20,FALSE)</f>
        <v>8565</v>
      </c>
      <c r="H50" s="94">
        <f t="shared" si="4"/>
        <v>0.94264448336252193</v>
      </c>
      <c r="I50" s="91">
        <f t="shared" si="5"/>
        <v>-491.25</v>
      </c>
      <c r="J50" s="3"/>
      <c r="K50" s="51">
        <f>VLOOKUP($D50,Beddays_Data!$C$2:$E$108,2,FALSE)</f>
        <v>265</v>
      </c>
      <c r="L50" s="30">
        <f>VLOOKUP($D50,Beddays_Data!$C$2:$E$108,3,FALSE)</f>
        <v>434</v>
      </c>
      <c r="M50" s="28">
        <f t="shared" si="0"/>
        <v>8.5483870967741939</v>
      </c>
      <c r="N50" s="30">
        <f t="shared" si="1"/>
        <v>14</v>
      </c>
      <c r="O50" s="3"/>
      <c r="P50" s="31">
        <f t="shared" si="2"/>
        <v>30.466981132075471</v>
      </c>
      <c r="Q50" s="32">
        <f t="shared" si="3"/>
        <v>18.603110599078342</v>
      </c>
      <c r="S50" s="21"/>
    </row>
    <row r="51" spans="2:19">
      <c r="B51" s="21" t="s">
        <v>95</v>
      </c>
      <c r="C51" s="21" t="s">
        <v>37</v>
      </c>
      <c r="D51" s="22" t="s">
        <v>129</v>
      </c>
      <c r="F51" s="28">
        <f>VLOOKUP($B51,'Unify Report'!$A$2:$V$98,19,FALSE)</f>
        <v>3485</v>
      </c>
      <c r="G51" s="29">
        <f>VLOOKUP($B51,'Unify Report'!$A$2:$V$98,20,FALSE)</f>
        <v>3594.25</v>
      </c>
      <c r="H51" s="94">
        <f t="shared" si="4"/>
        <v>0.96960422897683796</v>
      </c>
      <c r="I51" s="91">
        <f t="shared" si="5"/>
        <v>-109.25</v>
      </c>
      <c r="J51" s="3"/>
      <c r="K51" s="51">
        <f>VLOOKUP($D51,Beddays_Data!$C$2:$E$108,2,FALSE)</f>
        <v>392</v>
      </c>
      <c r="L51" s="30">
        <f>VLOOKUP($D51,Beddays_Data!$C$2:$E$108,3,FALSE)</f>
        <v>682</v>
      </c>
      <c r="M51" s="28">
        <f t="shared" si="0"/>
        <v>12.64516129032258</v>
      </c>
      <c r="N51" s="30">
        <f t="shared" si="1"/>
        <v>22</v>
      </c>
      <c r="O51" s="3"/>
      <c r="P51" s="31">
        <f t="shared" si="2"/>
        <v>8.8903061224489797</v>
      </c>
      <c r="Q51" s="32">
        <f t="shared" si="3"/>
        <v>5.1099706744868039</v>
      </c>
      <c r="S51" s="21"/>
    </row>
    <row r="52" spans="2:19" s="5" customFormat="1">
      <c r="B52" s="33" t="s">
        <v>156</v>
      </c>
      <c r="C52" s="35"/>
      <c r="D52" s="36"/>
      <c r="F52" s="37">
        <f>SUM(F37:F51)</f>
        <v>83086.183333333334</v>
      </c>
      <c r="G52" s="38">
        <f>SUM(G37:G51)</f>
        <v>91042.25</v>
      </c>
      <c r="H52" s="95">
        <f t="shared" si="4"/>
        <v>0.91261126930994496</v>
      </c>
      <c r="I52" s="92">
        <f t="shared" si="5"/>
        <v>-7956.0666666666657</v>
      </c>
      <c r="J52" s="18"/>
      <c r="K52" s="47">
        <f>SUM(K37:K51)</f>
        <v>6733</v>
      </c>
      <c r="L52" s="39">
        <f>SUM(L37:L51)</f>
        <v>8742</v>
      </c>
      <c r="M52" s="37">
        <f t="shared" si="0"/>
        <v>217.19354838709677</v>
      </c>
      <c r="N52" s="39">
        <f t="shared" si="1"/>
        <v>282</v>
      </c>
      <c r="O52" s="18"/>
      <c r="P52" s="40">
        <f t="shared" si="2"/>
        <v>12.34014307638992</v>
      </c>
      <c r="Q52" s="41">
        <f t="shared" si="3"/>
        <v>9.5042534126439406</v>
      </c>
      <c r="S52" s="21"/>
    </row>
    <row r="53" spans="2:19" s="5" customFormat="1" ht="15.75">
      <c r="B53" s="42" t="s">
        <v>157</v>
      </c>
      <c r="C53" s="43"/>
      <c r="D53" s="44"/>
      <c r="E53" s="34"/>
      <c r="F53" s="45">
        <f>F52+F36+F28+F20</f>
        <v>240273.05</v>
      </c>
      <c r="G53" s="46">
        <f>G52+G36+G28+G20</f>
        <v>242515.96666666662</v>
      </c>
      <c r="H53" s="96">
        <f t="shared" si="4"/>
        <v>0.990751468047671</v>
      </c>
      <c r="I53" s="93">
        <f t="shared" si="5"/>
        <v>-2242.9166666666279</v>
      </c>
      <c r="J53" s="49"/>
      <c r="K53" s="52">
        <f>K52+K36+K28+K20</f>
        <v>25222</v>
      </c>
      <c r="L53" s="46">
        <f>L52+L36+L28+L20</f>
        <v>28272</v>
      </c>
      <c r="M53" s="45">
        <f>M52+M36+M28+M20</f>
        <v>813.61290322580635</v>
      </c>
      <c r="N53" s="53">
        <f>N52+N36+N28+N20</f>
        <v>912</v>
      </c>
      <c r="O53" s="49"/>
      <c r="P53" s="54">
        <f t="shared" si="2"/>
        <v>9.5263282055348508</v>
      </c>
      <c r="Q53" s="50">
        <f t="shared" si="3"/>
        <v>8.4986223118279565</v>
      </c>
      <c r="S53" s="21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125906</v>
      </c>
      <c r="B2" s="21" t="s">
        <v>17</v>
      </c>
      <c r="C2" s="61">
        <v>1438.3</v>
      </c>
      <c r="D2" s="61">
        <v>1376.5</v>
      </c>
      <c r="E2" s="62">
        <v>1.0448964765710134</v>
      </c>
      <c r="F2" s="106">
        <v>61.799999999999955</v>
      </c>
      <c r="G2" s="100">
        <v>2151.75</v>
      </c>
      <c r="H2" s="61">
        <v>1084.5</v>
      </c>
      <c r="I2" s="62">
        <v>1.9840940525587829</v>
      </c>
      <c r="J2" s="106">
        <v>1067.25</v>
      </c>
      <c r="K2" s="100">
        <v>1031.25</v>
      </c>
      <c r="L2" s="61">
        <v>1023</v>
      </c>
      <c r="M2" s="62">
        <v>1.0080645161290323</v>
      </c>
      <c r="N2" s="106">
        <v>8.25</v>
      </c>
      <c r="O2" s="100">
        <v>2012.95</v>
      </c>
      <c r="P2" s="61">
        <v>682</v>
      </c>
      <c r="Q2" s="62">
        <v>2.9515395894428154</v>
      </c>
      <c r="R2" s="106">
        <v>1330.95</v>
      </c>
      <c r="S2" s="103">
        <f>O2+K2+G2+C2</f>
        <v>6634.25</v>
      </c>
      <c r="T2" s="82">
        <f>P2+L2+H2+D2</f>
        <v>4166</v>
      </c>
      <c r="U2" s="83">
        <f>S2/T2</f>
        <v>1.5924747959673549</v>
      </c>
      <c r="V2" s="82">
        <f>S2-T2</f>
        <v>2468.25</v>
      </c>
    </row>
    <row r="3" spans="1:22">
      <c r="A3" t="str">
        <f t="shared" ref="A3:A48" si="0">RIGHT(B3,6)</f>
        <v>127809</v>
      </c>
      <c r="B3" s="21" t="s">
        <v>20</v>
      </c>
      <c r="C3" s="61">
        <v>2912.5833333333335</v>
      </c>
      <c r="D3" s="61">
        <v>2682.5</v>
      </c>
      <c r="E3" s="62">
        <v>1.0857719788754272</v>
      </c>
      <c r="F3" s="106">
        <v>230.08333333333348</v>
      </c>
      <c r="G3" s="100">
        <v>1915</v>
      </c>
      <c r="H3" s="61">
        <v>1891.6166666666666</v>
      </c>
      <c r="I3" s="62">
        <v>1.0123615602174507</v>
      </c>
      <c r="J3" s="106">
        <v>23.383333333333439</v>
      </c>
      <c r="K3" s="100">
        <v>2583.5</v>
      </c>
      <c r="L3" s="61">
        <v>2387</v>
      </c>
      <c r="M3" s="62">
        <v>1.0823209049015501</v>
      </c>
      <c r="N3" s="106">
        <v>196.5</v>
      </c>
      <c r="O3" s="100">
        <v>1853</v>
      </c>
      <c r="P3" s="61">
        <v>1782</v>
      </c>
      <c r="Q3" s="62">
        <v>1.0398428731762066</v>
      </c>
      <c r="R3" s="106">
        <v>71</v>
      </c>
      <c r="S3" s="103">
        <f t="shared" ref="S3:S49" si="1">O3+K3+G3+C3</f>
        <v>9264.0833333333339</v>
      </c>
      <c r="T3" s="82">
        <f t="shared" ref="T3:T49" si="2">P3+L3+H3+D3</f>
        <v>8743.1166666666668</v>
      </c>
      <c r="U3" s="83">
        <f t="shared" ref="U3:U49" si="3">S3/T3</f>
        <v>1.0595859218775914</v>
      </c>
      <c r="V3" s="82">
        <f t="shared" ref="V3:V49" si="4">S3-T3</f>
        <v>520.96666666666715</v>
      </c>
    </row>
    <row r="4" spans="1:22">
      <c r="A4" t="str">
        <f t="shared" si="0"/>
        <v>127808</v>
      </c>
      <c r="B4" s="21" t="s">
        <v>19</v>
      </c>
      <c r="C4" s="61">
        <v>2047</v>
      </c>
      <c r="D4" s="61">
        <v>2236.3000000000002</v>
      </c>
      <c r="E4" s="62">
        <v>0.91535124983231231</v>
      </c>
      <c r="F4" s="106">
        <v>-189.30000000000018</v>
      </c>
      <c r="G4" s="100">
        <v>1999.6666666666667</v>
      </c>
      <c r="H4" s="61">
        <v>1834.5</v>
      </c>
      <c r="I4" s="62">
        <v>1.0900336149722905</v>
      </c>
      <c r="J4" s="106">
        <v>165.16666666666674</v>
      </c>
      <c r="K4" s="100">
        <v>1694</v>
      </c>
      <c r="L4" s="61">
        <v>1705</v>
      </c>
      <c r="M4" s="62">
        <v>0.99354838709677418</v>
      </c>
      <c r="N4" s="106">
        <v>-11</v>
      </c>
      <c r="O4" s="100">
        <v>1742.5</v>
      </c>
      <c r="P4" s="61">
        <v>1353</v>
      </c>
      <c r="Q4" s="62">
        <v>1.2878787878787878</v>
      </c>
      <c r="R4" s="106">
        <v>389.5</v>
      </c>
      <c r="S4" s="103">
        <f t="shared" si="1"/>
        <v>7483.166666666667</v>
      </c>
      <c r="T4" s="82">
        <f t="shared" si="2"/>
        <v>7128.8</v>
      </c>
      <c r="U4" s="83">
        <f t="shared" si="3"/>
        <v>1.0497091609621068</v>
      </c>
      <c r="V4" s="82">
        <f t="shared" si="4"/>
        <v>354.36666666666679</v>
      </c>
    </row>
    <row r="5" spans="1:22">
      <c r="A5" t="str">
        <f t="shared" si="0"/>
        <v>109120</v>
      </c>
      <c r="B5" s="98" t="s">
        <v>266</v>
      </c>
      <c r="C5" s="61">
        <v>744.5</v>
      </c>
      <c r="D5" s="61">
        <v>727.25</v>
      </c>
      <c r="E5" s="62">
        <v>1.023719491234101</v>
      </c>
      <c r="F5" s="106">
        <v>17.25</v>
      </c>
      <c r="G5" s="100">
        <v>264.75</v>
      </c>
      <c r="H5" s="61">
        <v>371</v>
      </c>
      <c r="I5" s="62">
        <v>0.71361185983827491</v>
      </c>
      <c r="J5" s="106">
        <v>-106.25</v>
      </c>
      <c r="K5" s="100">
        <v>670.83333333333337</v>
      </c>
      <c r="L5" s="61">
        <v>682</v>
      </c>
      <c r="M5" s="62">
        <v>0.98362658846529816</v>
      </c>
      <c r="N5" s="106">
        <v>-11.166666666666629</v>
      </c>
      <c r="O5" s="100">
        <v>341</v>
      </c>
      <c r="P5" s="61">
        <v>341</v>
      </c>
      <c r="Q5" s="62">
        <v>1</v>
      </c>
      <c r="R5" s="106">
        <v>0</v>
      </c>
      <c r="S5" s="103">
        <f t="shared" ref="S5" si="5">O5+K5+G5+C5</f>
        <v>2021.0833333333335</v>
      </c>
      <c r="T5" s="82">
        <f t="shared" ref="T5" si="6">P5+L5+H5+D5</f>
        <v>2121.25</v>
      </c>
      <c r="U5" s="83">
        <f t="shared" ref="U5" si="7">S5/T5</f>
        <v>0.95277941465330984</v>
      </c>
      <c r="V5" s="82">
        <f t="shared" ref="V5" si="8">S5-T5</f>
        <v>-100.16666666666652</v>
      </c>
    </row>
    <row r="6" spans="1:22">
      <c r="A6" t="str">
        <f t="shared" si="0"/>
        <v>109008</v>
      </c>
      <c r="B6" s="21" t="s">
        <v>13</v>
      </c>
      <c r="C6" s="61">
        <v>1737.6666666666667</v>
      </c>
      <c r="D6" s="61">
        <v>1860.5833333333333</v>
      </c>
      <c r="E6" s="62">
        <v>0.93393648945223273</v>
      </c>
      <c r="F6" s="106">
        <v>-122.91666666666652</v>
      </c>
      <c r="G6" s="100">
        <v>1395.1666666666667</v>
      </c>
      <c r="H6" s="61">
        <v>1103</v>
      </c>
      <c r="I6" s="62">
        <v>1.2648836506497432</v>
      </c>
      <c r="J6" s="106">
        <v>292.16666666666674</v>
      </c>
      <c r="K6" s="100">
        <v>1375</v>
      </c>
      <c r="L6" s="61">
        <v>1364</v>
      </c>
      <c r="M6" s="62">
        <v>1.0080645161290323</v>
      </c>
      <c r="N6" s="106">
        <v>11</v>
      </c>
      <c r="O6" s="100">
        <v>1562.5</v>
      </c>
      <c r="P6" s="61">
        <v>1023</v>
      </c>
      <c r="Q6" s="62">
        <v>1.5273704789833822</v>
      </c>
      <c r="R6" s="106">
        <v>539.5</v>
      </c>
      <c r="S6" s="103">
        <f t="shared" si="1"/>
        <v>6070.3333333333339</v>
      </c>
      <c r="T6" s="82">
        <f t="shared" si="2"/>
        <v>5350.583333333333</v>
      </c>
      <c r="U6" s="83">
        <f t="shared" si="3"/>
        <v>1.1345180432040123</v>
      </c>
      <c r="V6" s="82">
        <f t="shared" si="4"/>
        <v>719.75000000000091</v>
      </c>
    </row>
    <row r="7" spans="1:22">
      <c r="A7" t="str">
        <f t="shared" si="0"/>
        <v>127810</v>
      </c>
      <c r="B7" s="21" t="s">
        <v>18</v>
      </c>
      <c r="C7" s="61">
        <v>1073.75</v>
      </c>
      <c r="D7" s="61">
        <v>1118.5</v>
      </c>
      <c r="E7" s="62">
        <v>0.95999105945462671</v>
      </c>
      <c r="F7" s="106">
        <v>-44.75</v>
      </c>
      <c r="G7" s="100">
        <v>800.75</v>
      </c>
      <c r="H7" s="61">
        <v>744.5</v>
      </c>
      <c r="I7" s="62">
        <v>1.0755540631296172</v>
      </c>
      <c r="J7" s="106">
        <v>56.25</v>
      </c>
      <c r="K7" s="100">
        <v>682</v>
      </c>
      <c r="L7" s="61">
        <v>682</v>
      </c>
      <c r="M7" s="62">
        <v>1</v>
      </c>
      <c r="N7" s="106">
        <v>0</v>
      </c>
      <c r="O7" s="100">
        <v>765.25</v>
      </c>
      <c r="P7" s="61">
        <v>682</v>
      </c>
      <c r="Q7" s="62">
        <v>1.1220674486803519</v>
      </c>
      <c r="R7" s="106">
        <v>83.25</v>
      </c>
      <c r="S7" s="103">
        <f t="shared" si="1"/>
        <v>3321.75</v>
      </c>
      <c r="T7" s="82">
        <f t="shared" si="2"/>
        <v>3227</v>
      </c>
      <c r="U7" s="83">
        <f t="shared" si="3"/>
        <v>1.0293616361946081</v>
      </c>
      <c r="V7" s="82">
        <f t="shared" si="4"/>
        <v>94.75</v>
      </c>
    </row>
    <row r="8" spans="1:22">
      <c r="A8" t="str">
        <f t="shared" si="0"/>
        <v>109011</v>
      </c>
      <c r="B8" s="21" t="s">
        <v>15</v>
      </c>
      <c r="C8" s="61">
        <v>1603.75</v>
      </c>
      <c r="D8" s="61">
        <v>1628</v>
      </c>
      <c r="E8" s="62">
        <v>0.98510442260442266</v>
      </c>
      <c r="F8" s="106">
        <v>-24.25</v>
      </c>
      <c r="G8" s="100">
        <v>1202.5</v>
      </c>
      <c r="H8" s="61">
        <v>1121.25</v>
      </c>
      <c r="I8" s="62">
        <v>1.0724637681159421</v>
      </c>
      <c r="J8" s="106">
        <v>81.25</v>
      </c>
      <c r="K8" s="100">
        <v>1056</v>
      </c>
      <c r="L8" s="61">
        <v>1023</v>
      </c>
      <c r="M8" s="62">
        <v>1.032258064516129</v>
      </c>
      <c r="N8" s="106">
        <v>33</v>
      </c>
      <c r="O8" s="100">
        <v>1103.75</v>
      </c>
      <c r="P8" s="61">
        <v>1022.75</v>
      </c>
      <c r="Q8" s="62">
        <v>1.0791982400391102</v>
      </c>
      <c r="R8" s="106">
        <v>81</v>
      </c>
      <c r="S8" s="103">
        <f t="shared" si="1"/>
        <v>4966</v>
      </c>
      <c r="T8" s="82">
        <f t="shared" si="2"/>
        <v>4795</v>
      </c>
      <c r="U8" s="83">
        <f t="shared" si="3"/>
        <v>1.0356621480709072</v>
      </c>
      <c r="V8" s="82">
        <f t="shared" si="4"/>
        <v>171</v>
      </c>
    </row>
    <row r="9" spans="1:22">
      <c r="A9" t="str">
        <f t="shared" si="0"/>
        <v>109012</v>
      </c>
      <c r="B9" s="21" t="s">
        <v>22</v>
      </c>
      <c r="C9" s="61">
        <v>1091.5</v>
      </c>
      <c r="D9" s="61">
        <v>1116.5</v>
      </c>
      <c r="E9" s="62">
        <v>0.97760859829825342</v>
      </c>
      <c r="F9" s="106">
        <v>-25</v>
      </c>
      <c r="G9" s="100">
        <v>1030</v>
      </c>
      <c r="H9" s="61">
        <v>930.5</v>
      </c>
      <c r="I9" s="62">
        <v>1.1069317571198281</v>
      </c>
      <c r="J9" s="106">
        <v>99.5</v>
      </c>
      <c r="K9" s="100">
        <v>1007.5166666666667</v>
      </c>
      <c r="L9" s="61">
        <v>1023</v>
      </c>
      <c r="M9" s="62">
        <v>0.98486477680026063</v>
      </c>
      <c r="N9" s="106">
        <v>-15.483333333333348</v>
      </c>
      <c r="O9" s="100">
        <v>627</v>
      </c>
      <c r="P9" s="61">
        <v>341</v>
      </c>
      <c r="Q9" s="62">
        <v>1.8387096774193548</v>
      </c>
      <c r="R9" s="106">
        <v>286</v>
      </c>
      <c r="S9" s="103">
        <f t="shared" si="1"/>
        <v>3756.0166666666664</v>
      </c>
      <c r="T9" s="82">
        <f t="shared" si="2"/>
        <v>3411</v>
      </c>
      <c r="U9" s="83">
        <f t="shared" si="3"/>
        <v>1.101148245871201</v>
      </c>
      <c r="V9" s="82">
        <f t="shared" si="4"/>
        <v>345.01666666666642</v>
      </c>
    </row>
    <row r="10" spans="1:22">
      <c r="A10" t="str">
        <f t="shared" si="0"/>
        <v>127817</v>
      </c>
      <c r="B10" s="21" t="s">
        <v>23</v>
      </c>
      <c r="C10" s="61">
        <v>1349.75</v>
      </c>
      <c r="D10" s="61">
        <v>1499</v>
      </c>
      <c r="E10" s="62">
        <v>0.90043362241494329</v>
      </c>
      <c r="F10" s="106">
        <v>-149.25</v>
      </c>
      <c r="G10" s="100">
        <v>696</v>
      </c>
      <c r="H10" s="61">
        <v>751</v>
      </c>
      <c r="I10" s="62">
        <v>0.92676431424766981</v>
      </c>
      <c r="J10" s="106">
        <v>-55</v>
      </c>
      <c r="K10" s="100">
        <v>1305.6666666666667</v>
      </c>
      <c r="L10" s="61">
        <v>1360.1666666666699</v>
      </c>
      <c r="M10" s="62">
        <v>0.95993138095821351</v>
      </c>
      <c r="N10" s="106">
        <v>-54.500000000003183</v>
      </c>
      <c r="O10" s="100">
        <v>638</v>
      </c>
      <c r="P10" s="61">
        <v>682</v>
      </c>
      <c r="Q10" s="62">
        <v>0.93548387096774188</v>
      </c>
      <c r="R10" s="106">
        <v>-44</v>
      </c>
      <c r="S10" s="103">
        <f t="shared" si="1"/>
        <v>3989.416666666667</v>
      </c>
      <c r="T10" s="82">
        <f t="shared" si="2"/>
        <v>4292.1666666666697</v>
      </c>
      <c r="U10" s="83">
        <f t="shared" si="3"/>
        <v>0.92946452840445715</v>
      </c>
      <c r="V10" s="82">
        <f t="shared" si="4"/>
        <v>-302.75000000000273</v>
      </c>
    </row>
    <row r="11" spans="1:22">
      <c r="A11" t="str">
        <f t="shared" si="0"/>
        <v>109005</v>
      </c>
      <c r="B11" s="21" t="s">
        <v>16</v>
      </c>
      <c r="C11" s="61">
        <v>1140.75</v>
      </c>
      <c r="D11" s="61">
        <v>1116.25</v>
      </c>
      <c r="E11" s="62">
        <v>1.0219484882418812</v>
      </c>
      <c r="F11" s="106">
        <v>24.5</v>
      </c>
      <c r="G11" s="100">
        <v>1566.5</v>
      </c>
      <c r="H11" s="61">
        <v>1068.25</v>
      </c>
      <c r="I11" s="62">
        <v>1.4664170372103909</v>
      </c>
      <c r="J11" s="106">
        <v>498.25</v>
      </c>
      <c r="K11" s="100">
        <v>682</v>
      </c>
      <c r="L11" s="61">
        <v>682</v>
      </c>
      <c r="M11" s="62">
        <v>1</v>
      </c>
      <c r="N11" s="106">
        <v>0</v>
      </c>
      <c r="O11" s="100">
        <v>1495.5833333333333</v>
      </c>
      <c r="P11" s="61">
        <v>671</v>
      </c>
      <c r="Q11" s="62">
        <v>2.2288872329855938</v>
      </c>
      <c r="R11" s="106">
        <v>824.58333333333326</v>
      </c>
      <c r="S11" s="103">
        <f t="shared" si="1"/>
        <v>4884.833333333333</v>
      </c>
      <c r="T11" s="82">
        <f t="shared" si="2"/>
        <v>3537.5</v>
      </c>
      <c r="U11" s="83">
        <f t="shared" si="3"/>
        <v>1.3808716136631329</v>
      </c>
      <c r="V11" s="82">
        <f t="shared" si="4"/>
        <v>1347.333333333333</v>
      </c>
    </row>
    <row r="12" spans="1:22">
      <c r="A12" t="str">
        <f t="shared" si="0"/>
        <v>127811</v>
      </c>
      <c r="B12" s="21" t="s">
        <v>14</v>
      </c>
      <c r="C12" s="61">
        <v>756</v>
      </c>
      <c r="D12" s="61">
        <v>750.25</v>
      </c>
      <c r="E12" s="62">
        <v>1.007664111962679</v>
      </c>
      <c r="F12" s="106">
        <v>5.75</v>
      </c>
      <c r="G12" s="100">
        <v>1545.25</v>
      </c>
      <c r="H12" s="61">
        <v>1480</v>
      </c>
      <c r="I12" s="62">
        <v>1.0440878378378378</v>
      </c>
      <c r="J12" s="106">
        <v>65.25</v>
      </c>
      <c r="K12" s="100">
        <v>680.75</v>
      </c>
      <c r="L12" s="61">
        <v>682</v>
      </c>
      <c r="M12" s="62">
        <v>0.99816715542521994</v>
      </c>
      <c r="N12" s="106">
        <v>-1.25</v>
      </c>
      <c r="O12" s="100">
        <v>792</v>
      </c>
      <c r="P12" s="61">
        <v>682</v>
      </c>
      <c r="Q12" s="62">
        <v>1.1612903225806452</v>
      </c>
      <c r="R12" s="106">
        <v>110</v>
      </c>
      <c r="S12" s="103">
        <f t="shared" si="1"/>
        <v>3774</v>
      </c>
      <c r="T12" s="82">
        <f t="shared" si="2"/>
        <v>3594.25</v>
      </c>
      <c r="U12" s="83">
        <f t="shared" si="3"/>
        <v>1.0500104333310147</v>
      </c>
      <c r="V12" s="82">
        <f t="shared" si="4"/>
        <v>179.75</v>
      </c>
    </row>
    <row r="13" spans="1:22">
      <c r="A13" t="str">
        <f t="shared" si="0"/>
        <v>127807</v>
      </c>
      <c r="B13" s="21" t="s">
        <v>21</v>
      </c>
      <c r="C13" s="61">
        <v>1339.75</v>
      </c>
      <c r="D13" s="61">
        <v>1351</v>
      </c>
      <c r="E13" s="62">
        <v>0.99167283493708369</v>
      </c>
      <c r="F13" s="106">
        <v>-11.25</v>
      </c>
      <c r="G13" s="100">
        <v>1143.75</v>
      </c>
      <c r="H13" s="61">
        <v>1106.25</v>
      </c>
      <c r="I13" s="62">
        <v>1.0338983050847457</v>
      </c>
      <c r="J13" s="106">
        <v>37.5</v>
      </c>
      <c r="K13" s="100">
        <v>1056</v>
      </c>
      <c r="L13" s="61">
        <v>1023</v>
      </c>
      <c r="M13" s="62">
        <v>1.032258064516129</v>
      </c>
      <c r="N13" s="106">
        <v>33</v>
      </c>
      <c r="O13" s="100">
        <v>715</v>
      </c>
      <c r="P13" s="61">
        <v>682</v>
      </c>
      <c r="Q13" s="62">
        <v>1.0483870967741935</v>
      </c>
      <c r="R13" s="106">
        <v>33</v>
      </c>
      <c r="S13" s="103">
        <f t="shared" si="1"/>
        <v>4254.5</v>
      </c>
      <c r="T13" s="82">
        <f t="shared" si="2"/>
        <v>4162.25</v>
      </c>
      <c r="U13" s="83">
        <f t="shared" si="3"/>
        <v>1.0221634933029011</v>
      </c>
      <c r="V13" s="82">
        <f t="shared" si="4"/>
        <v>92.25</v>
      </c>
    </row>
    <row r="14" spans="1:22">
      <c r="A14" t="str">
        <f t="shared" si="0"/>
        <v>127050</v>
      </c>
      <c r="B14" s="21" t="s">
        <v>24</v>
      </c>
      <c r="C14" s="61">
        <v>1616</v>
      </c>
      <c r="D14" s="61">
        <v>1509</v>
      </c>
      <c r="E14" s="62">
        <v>1.0709078860172299</v>
      </c>
      <c r="F14" s="106">
        <v>107</v>
      </c>
      <c r="G14" s="100">
        <v>1696.75</v>
      </c>
      <c r="H14" s="61">
        <v>1893.5</v>
      </c>
      <c r="I14" s="62">
        <v>0.8960918933192501</v>
      </c>
      <c r="J14" s="106">
        <v>-196.75</v>
      </c>
      <c r="K14" s="100">
        <v>889.75</v>
      </c>
      <c r="L14" s="61">
        <v>682</v>
      </c>
      <c r="M14" s="62">
        <v>1.3046187683284458</v>
      </c>
      <c r="N14" s="106">
        <v>207.75</v>
      </c>
      <c r="O14" s="100">
        <v>1177</v>
      </c>
      <c r="P14" s="61">
        <v>1012</v>
      </c>
      <c r="Q14" s="62">
        <v>1.1630434782608696</v>
      </c>
      <c r="R14" s="106">
        <v>165</v>
      </c>
      <c r="S14" s="103">
        <f t="shared" si="1"/>
        <v>5379.5</v>
      </c>
      <c r="T14" s="82">
        <f t="shared" si="2"/>
        <v>5096.5</v>
      </c>
      <c r="U14" s="83">
        <f t="shared" si="3"/>
        <v>1.0555283037378593</v>
      </c>
      <c r="V14" s="82">
        <f t="shared" si="4"/>
        <v>283</v>
      </c>
    </row>
    <row r="15" spans="1:22">
      <c r="A15" t="str">
        <f t="shared" si="0"/>
        <v>127051</v>
      </c>
      <c r="B15" s="21" t="s">
        <v>25</v>
      </c>
      <c r="C15" s="61">
        <v>1601.5</v>
      </c>
      <c r="D15" s="61">
        <v>1504</v>
      </c>
      <c r="E15" s="63">
        <v>1.0648271276595744</v>
      </c>
      <c r="F15" s="106">
        <v>97.5</v>
      </c>
      <c r="G15" s="100">
        <v>1445.5</v>
      </c>
      <c r="H15" s="61">
        <v>1694.75</v>
      </c>
      <c r="I15" s="62">
        <v>0.85292816049564835</v>
      </c>
      <c r="J15" s="106">
        <v>-249.25</v>
      </c>
      <c r="K15" s="100">
        <v>858</v>
      </c>
      <c r="L15" s="61">
        <v>682</v>
      </c>
      <c r="M15" s="62">
        <v>1.2580645161290323</v>
      </c>
      <c r="N15" s="106">
        <v>176</v>
      </c>
      <c r="O15" s="100">
        <v>1177</v>
      </c>
      <c r="P15" s="61">
        <v>1023</v>
      </c>
      <c r="Q15" s="62">
        <v>1.1505376344086022</v>
      </c>
      <c r="R15" s="106">
        <v>154</v>
      </c>
      <c r="S15" s="103">
        <f t="shared" si="1"/>
        <v>5082</v>
      </c>
      <c r="T15" s="82">
        <f t="shared" si="2"/>
        <v>4903.75</v>
      </c>
      <c r="U15" s="83">
        <f t="shared" si="3"/>
        <v>1.0363497323476931</v>
      </c>
      <c r="V15" s="82">
        <f t="shared" si="4"/>
        <v>178.25</v>
      </c>
    </row>
    <row r="16" spans="1:22" s="5" customFormat="1">
      <c r="A16"/>
      <c r="B16" s="64" t="s">
        <v>50</v>
      </c>
      <c r="C16" s="65">
        <v>20452.8</v>
      </c>
      <c r="D16" s="65">
        <v>20475.633333333331</v>
      </c>
      <c r="E16" s="66">
        <v>0.99888485337856869</v>
      </c>
      <c r="F16" s="107">
        <v>-22.833333333332121</v>
      </c>
      <c r="G16" s="101">
        <v>18853.333333333336</v>
      </c>
      <c r="H16" s="65">
        <v>17074.616666666669</v>
      </c>
      <c r="I16" s="67">
        <v>1.1041731537164816</v>
      </c>
      <c r="J16" s="107">
        <v>1778.7166666666672</v>
      </c>
      <c r="K16" s="101">
        <v>15572.266666666665</v>
      </c>
      <c r="L16" s="65">
        <v>15000.16666666667</v>
      </c>
      <c r="M16" s="66">
        <v>1.0381395762269305</v>
      </c>
      <c r="N16" s="107">
        <v>572.09999999999491</v>
      </c>
      <c r="O16" s="101">
        <v>16002.533333333335</v>
      </c>
      <c r="P16" s="65">
        <v>11978.75</v>
      </c>
      <c r="Q16" s="66">
        <v>1.3359101186128215</v>
      </c>
      <c r="R16" s="107">
        <v>4023.7833333333347</v>
      </c>
      <c r="S16" s="104">
        <f t="shared" si="1"/>
        <v>70880.933333333334</v>
      </c>
      <c r="T16" s="84">
        <f t="shared" si="2"/>
        <v>64529.166666666672</v>
      </c>
      <c r="U16" s="85">
        <f t="shared" si="3"/>
        <v>1.0984324917672885</v>
      </c>
      <c r="V16" s="84">
        <f t="shared" si="4"/>
        <v>6351.7666666666628</v>
      </c>
    </row>
    <row r="17" spans="1:22">
      <c r="A17" t="str">
        <f t="shared" si="0"/>
        <v>109007</v>
      </c>
      <c r="B17" s="21" t="s">
        <v>27</v>
      </c>
      <c r="C17" s="61">
        <v>1667.5</v>
      </c>
      <c r="D17" s="61">
        <v>1868.5</v>
      </c>
      <c r="E17" s="62">
        <v>0.89242708054589248</v>
      </c>
      <c r="F17" s="106">
        <v>-201</v>
      </c>
      <c r="G17" s="100">
        <v>332.5</v>
      </c>
      <c r="H17" s="61">
        <v>374.5</v>
      </c>
      <c r="I17" s="62">
        <v>0.88785046728971961</v>
      </c>
      <c r="J17" s="106">
        <v>-42</v>
      </c>
      <c r="K17" s="100">
        <v>1353</v>
      </c>
      <c r="L17" s="61">
        <v>1364</v>
      </c>
      <c r="M17" s="62">
        <v>0.99193548387096775</v>
      </c>
      <c r="N17" s="106">
        <v>-11</v>
      </c>
      <c r="O17" s="100">
        <v>352</v>
      </c>
      <c r="P17" s="61">
        <v>341</v>
      </c>
      <c r="Q17" s="62">
        <v>1.032258064516129</v>
      </c>
      <c r="R17" s="106">
        <v>11</v>
      </c>
      <c r="S17" s="103">
        <f t="shared" si="1"/>
        <v>3705</v>
      </c>
      <c r="T17" s="82">
        <f t="shared" si="2"/>
        <v>3948</v>
      </c>
      <c r="U17" s="83">
        <f t="shared" si="3"/>
        <v>0.93844984802431608</v>
      </c>
      <c r="V17" s="82">
        <f t="shared" si="4"/>
        <v>-243</v>
      </c>
    </row>
    <row r="18" spans="1:22">
      <c r="A18" t="str">
        <f t="shared" si="0"/>
        <v>101141</v>
      </c>
      <c r="B18" s="21" t="s">
        <v>30</v>
      </c>
      <c r="C18" s="61">
        <v>6116.9666666666662</v>
      </c>
      <c r="D18" s="61">
        <v>6341.8833333333332</v>
      </c>
      <c r="E18" s="62">
        <v>0.96453472023294873</v>
      </c>
      <c r="F18" s="106">
        <v>-224.91666666666697</v>
      </c>
      <c r="G18" s="100">
        <v>466.25</v>
      </c>
      <c r="H18" s="61">
        <v>608</v>
      </c>
      <c r="I18" s="62">
        <v>0.76685855263157898</v>
      </c>
      <c r="J18" s="106">
        <v>-141.75</v>
      </c>
      <c r="K18" s="100">
        <v>5979</v>
      </c>
      <c r="L18" s="61">
        <v>6324.5</v>
      </c>
      <c r="M18" s="62">
        <v>0.9453711755870029</v>
      </c>
      <c r="N18" s="106">
        <v>-345.5</v>
      </c>
      <c r="O18" s="100">
        <v>471.5</v>
      </c>
      <c r="P18" s="61">
        <v>356.5</v>
      </c>
      <c r="Q18" s="62">
        <v>1.3225806451612903</v>
      </c>
      <c r="R18" s="106">
        <v>115</v>
      </c>
      <c r="S18" s="103">
        <f t="shared" si="1"/>
        <v>13033.716666666667</v>
      </c>
      <c r="T18" s="82">
        <f t="shared" si="2"/>
        <v>13630.883333333333</v>
      </c>
      <c r="U18" s="83">
        <f t="shared" si="3"/>
        <v>0.95619017109431648</v>
      </c>
      <c r="V18" s="82">
        <f t="shared" si="4"/>
        <v>-597.16666666666606</v>
      </c>
    </row>
    <row r="19" spans="1:22">
      <c r="A19" t="str">
        <f t="shared" si="0"/>
        <v>101951</v>
      </c>
      <c r="B19" s="21" t="s">
        <v>29</v>
      </c>
      <c r="C19" s="61">
        <v>1375.0833333333333</v>
      </c>
      <c r="D19" s="61">
        <v>1429.5833333333333</v>
      </c>
      <c r="E19" s="62">
        <v>0.96187700378898278</v>
      </c>
      <c r="F19" s="106">
        <v>-54.5</v>
      </c>
      <c r="G19" s="100">
        <v>1288</v>
      </c>
      <c r="H19" s="61">
        <v>1109.5</v>
      </c>
      <c r="I19" s="62">
        <v>1.1608832807570979</v>
      </c>
      <c r="J19" s="106">
        <v>178.5</v>
      </c>
      <c r="K19" s="100">
        <v>1023</v>
      </c>
      <c r="L19" s="61">
        <v>1023</v>
      </c>
      <c r="M19" s="62">
        <v>1</v>
      </c>
      <c r="N19" s="106">
        <v>0</v>
      </c>
      <c r="O19" s="100">
        <v>583</v>
      </c>
      <c r="P19" s="61">
        <v>341</v>
      </c>
      <c r="Q19" s="62">
        <v>1.7096774193548387</v>
      </c>
      <c r="R19" s="106">
        <v>242</v>
      </c>
      <c r="S19" s="103">
        <f t="shared" si="1"/>
        <v>4269.083333333333</v>
      </c>
      <c r="T19" s="82">
        <f t="shared" si="2"/>
        <v>3903.083333333333</v>
      </c>
      <c r="U19" s="83">
        <f t="shared" si="3"/>
        <v>1.0937720178491364</v>
      </c>
      <c r="V19" s="82">
        <f t="shared" si="4"/>
        <v>366</v>
      </c>
    </row>
    <row r="20" spans="1:22">
      <c r="A20" t="str">
        <f t="shared" si="0"/>
        <v>101952</v>
      </c>
      <c r="B20" s="21" t="s">
        <v>28</v>
      </c>
      <c r="C20" s="61">
        <v>1357</v>
      </c>
      <c r="D20" s="61">
        <v>1421.25</v>
      </c>
      <c r="E20" s="62">
        <v>0.95479331574318382</v>
      </c>
      <c r="F20" s="106">
        <v>-64.25</v>
      </c>
      <c r="G20" s="100">
        <v>1321.5833333333333</v>
      </c>
      <c r="H20" s="61">
        <v>1257.0833333333333</v>
      </c>
      <c r="I20" s="62">
        <v>1.0513092475969505</v>
      </c>
      <c r="J20" s="106">
        <v>64.5</v>
      </c>
      <c r="K20" s="100">
        <v>1006.75</v>
      </c>
      <c r="L20" s="61">
        <v>1023</v>
      </c>
      <c r="M20" s="62">
        <v>0.98411534701857284</v>
      </c>
      <c r="N20" s="106">
        <v>-16.25</v>
      </c>
      <c r="O20" s="100">
        <v>484.25</v>
      </c>
      <c r="P20" s="61">
        <v>341</v>
      </c>
      <c r="Q20" s="62">
        <v>1.4200879765395895</v>
      </c>
      <c r="R20" s="106">
        <v>143.25</v>
      </c>
      <c r="S20" s="103">
        <f t="shared" si="1"/>
        <v>4169.583333333333</v>
      </c>
      <c r="T20" s="82">
        <f t="shared" si="2"/>
        <v>4042.333333333333</v>
      </c>
      <c r="U20" s="83">
        <f t="shared" si="3"/>
        <v>1.0314793436134246</v>
      </c>
      <c r="V20" s="82">
        <f t="shared" si="4"/>
        <v>127.25</v>
      </c>
    </row>
    <row r="21" spans="1:22">
      <c r="A21" t="str">
        <f t="shared" si="0"/>
        <v>101953</v>
      </c>
      <c r="B21" s="21" t="s">
        <v>26</v>
      </c>
      <c r="C21" s="61">
        <v>1326.75</v>
      </c>
      <c r="D21" s="61">
        <v>1409</v>
      </c>
      <c r="E21" s="62">
        <v>0.94162526614620301</v>
      </c>
      <c r="F21" s="106">
        <v>-82.25</v>
      </c>
      <c r="G21" s="100">
        <v>1111.5833333333333</v>
      </c>
      <c r="H21" s="61">
        <v>1118.5</v>
      </c>
      <c r="I21" s="62">
        <v>0.99381612278348974</v>
      </c>
      <c r="J21" s="106">
        <v>-6.9166666666667425</v>
      </c>
      <c r="K21" s="100">
        <v>1011.75</v>
      </c>
      <c r="L21" s="61">
        <v>1023</v>
      </c>
      <c r="M21" s="62">
        <v>0.98900293255131966</v>
      </c>
      <c r="N21" s="106">
        <v>-11.25</v>
      </c>
      <c r="O21" s="100">
        <v>384.5</v>
      </c>
      <c r="P21" s="61">
        <v>341</v>
      </c>
      <c r="Q21" s="62">
        <v>1.1275659824046922</v>
      </c>
      <c r="R21" s="106">
        <v>43.5</v>
      </c>
      <c r="S21" s="103">
        <f t="shared" si="1"/>
        <v>3834.583333333333</v>
      </c>
      <c r="T21" s="82">
        <f t="shared" si="2"/>
        <v>3891.5</v>
      </c>
      <c r="U21" s="83">
        <f t="shared" si="3"/>
        <v>0.98537410595742847</v>
      </c>
      <c r="V21" s="82">
        <f t="shared" si="4"/>
        <v>-56.91666666666697</v>
      </c>
    </row>
    <row r="22" spans="1:22">
      <c r="A22" t="str">
        <f t="shared" si="0"/>
        <v>104008</v>
      </c>
      <c r="B22" s="21" t="s">
        <v>31</v>
      </c>
      <c r="C22" s="61">
        <v>2613.75</v>
      </c>
      <c r="D22" s="61">
        <v>2630.49999999999</v>
      </c>
      <c r="E22" s="62">
        <v>0.9936323892796084</v>
      </c>
      <c r="F22" s="106">
        <v>-16.749999999989996</v>
      </c>
      <c r="G22" s="100">
        <v>1145.5</v>
      </c>
      <c r="H22" s="61">
        <v>1132.6666666666667</v>
      </c>
      <c r="I22" s="62">
        <v>1.0113301942319011</v>
      </c>
      <c r="J22" s="106">
        <v>12.833333333333258</v>
      </c>
      <c r="K22" s="100">
        <v>1913.5</v>
      </c>
      <c r="L22" s="61">
        <v>2046</v>
      </c>
      <c r="M22" s="62">
        <v>0.93523949169110454</v>
      </c>
      <c r="N22" s="106">
        <v>-132.5</v>
      </c>
      <c r="O22" s="100">
        <v>759</v>
      </c>
      <c r="P22" s="61">
        <v>682</v>
      </c>
      <c r="Q22" s="62">
        <v>1.1129032258064515</v>
      </c>
      <c r="R22" s="106">
        <v>77</v>
      </c>
      <c r="S22" s="103">
        <f t="shared" si="1"/>
        <v>6431.75</v>
      </c>
      <c r="T22" s="82">
        <f t="shared" si="2"/>
        <v>6491.166666666657</v>
      </c>
      <c r="U22" s="83">
        <f t="shared" si="3"/>
        <v>0.99084653503479236</v>
      </c>
      <c r="V22" s="82">
        <f t="shared" si="4"/>
        <v>-59.416666666656965</v>
      </c>
    </row>
    <row r="23" spans="1:22">
      <c r="A23" t="str">
        <f t="shared" si="0"/>
        <v>104009</v>
      </c>
      <c r="B23" s="21" t="s">
        <v>32</v>
      </c>
      <c r="C23" s="61">
        <v>2342.9166666666665</v>
      </c>
      <c r="D23" s="61">
        <v>2629.3333333333298</v>
      </c>
      <c r="E23" s="63">
        <v>0.89106871196754678</v>
      </c>
      <c r="F23" s="106">
        <v>-286.41666666666333</v>
      </c>
      <c r="G23" s="100">
        <v>673.25</v>
      </c>
      <c r="H23" s="61">
        <v>758.16666666666595</v>
      </c>
      <c r="I23" s="62">
        <v>0.88799736205759583</v>
      </c>
      <c r="J23" s="106">
        <v>-84.916666666665947</v>
      </c>
      <c r="K23" s="100">
        <v>1595</v>
      </c>
      <c r="L23" s="61">
        <v>1705</v>
      </c>
      <c r="M23" s="62">
        <v>0.93548387096774188</v>
      </c>
      <c r="N23" s="106">
        <v>-110</v>
      </c>
      <c r="O23" s="100">
        <v>682</v>
      </c>
      <c r="P23" s="61">
        <v>682</v>
      </c>
      <c r="Q23" s="62">
        <v>1</v>
      </c>
      <c r="R23" s="106">
        <v>0</v>
      </c>
      <c r="S23" s="103">
        <f t="shared" si="1"/>
        <v>5293.1666666666661</v>
      </c>
      <c r="T23" s="82">
        <f t="shared" si="2"/>
        <v>5774.4999999999964</v>
      </c>
      <c r="U23" s="83">
        <f t="shared" si="3"/>
        <v>0.91664501977083201</v>
      </c>
      <c r="V23" s="82">
        <f t="shared" si="4"/>
        <v>-481.3333333333303</v>
      </c>
    </row>
    <row r="24" spans="1:22" s="5" customFormat="1">
      <c r="A24"/>
      <c r="B24" s="64" t="s">
        <v>276</v>
      </c>
      <c r="C24" s="65">
        <v>16799.966666666667</v>
      </c>
      <c r="D24" s="65">
        <v>17730.049999999985</v>
      </c>
      <c r="E24" s="66">
        <v>0.94754197910703475</v>
      </c>
      <c r="F24" s="107">
        <v>-930.08333333331757</v>
      </c>
      <c r="G24" s="101">
        <v>6338.6666666666661</v>
      </c>
      <c r="H24" s="65">
        <v>6358.4166666666661</v>
      </c>
      <c r="I24" s="67">
        <v>0.99689388081414398</v>
      </c>
      <c r="J24" s="107">
        <v>-19.75</v>
      </c>
      <c r="K24" s="101">
        <v>13882</v>
      </c>
      <c r="L24" s="65">
        <v>14508.5</v>
      </c>
      <c r="M24" s="66">
        <v>0.95681841679015744</v>
      </c>
      <c r="N24" s="107">
        <v>-626.5</v>
      </c>
      <c r="O24" s="101">
        <v>3716.25</v>
      </c>
      <c r="P24" s="65">
        <v>3084.5</v>
      </c>
      <c r="Q24" s="66">
        <v>1.2048143945534122</v>
      </c>
      <c r="R24" s="107">
        <v>631.75</v>
      </c>
      <c r="S24" s="104">
        <f t="shared" si="1"/>
        <v>40736.883333333331</v>
      </c>
      <c r="T24" s="84">
        <f t="shared" si="2"/>
        <v>41681.466666666645</v>
      </c>
      <c r="U24" s="85">
        <f t="shared" si="3"/>
        <v>0.97733804952480929</v>
      </c>
      <c r="V24" s="84">
        <f t="shared" si="4"/>
        <v>-944.58333333331393</v>
      </c>
    </row>
    <row r="25" spans="1:22">
      <c r="A25" t="str">
        <f t="shared" si="0"/>
        <v>103101</v>
      </c>
      <c r="B25" s="21" t="s">
        <v>232</v>
      </c>
      <c r="C25" s="61">
        <v>1220</v>
      </c>
      <c r="D25" s="61">
        <v>1628.25</v>
      </c>
      <c r="E25" s="62">
        <v>0.74927068939044983</v>
      </c>
      <c r="F25" s="106">
        <v>-408.25</v>
      </c>
      <c r="G25" s="100">
        <v>963</v>
      </c>
      <c r="H25" s="61">
        <v>1135.5</v>
      </c>
      <c r="I25" s="62">
        <v>0.84808454425363278</v>
      </c>
      <c r="J25" s="106">
        <v>-172.5</v>
      </c>
      <c r="K25" s="100">
        <v>682</v>
      </c>
      <c r="L25" s="61">
        <v>671</v>
      </c>
      <c r="M25" s="62">
        <v>1.0163934426229508</v>
      </c>
      <c r="N25" s="106">
        <v>11</v>
      </c>
      <c r="O25" s="100">
        <v>0</v>
      </c>
      <c r="P25" s="61">
        <v>0</v>
      </c>
      <c r="Q25" s="62">
        <v>1</v>
      </c>
      <c r="R25" s="106">
        <v>0</v>
      </c>
      <c r="S25" s="103">
        <f t="shared" si="1"/>
        <v>2865</v>
      </c>
      <c r="T25" s="82">
        <f t="shared" si="2"/>
        <v>3434.75</v>
      </c>
      <c r="U25" s="83">
        <f t="shared" si="3"/>
        <v>0.83412184292888858</v>
      </c>
      <c r="V25" s="82">
        <f t="shared" si="4"/>
        <v>-569.75</v>
      </c>
    </row>
    <row r="26" spans="1:22">
      <c r="A26" t="str">
        <f t="shared" si="0"/>
        <v>101107</v>
      </c>
      <c r="B26" s="21" t="s">
        <v>40</v>
      </c>
      <c r="C26" s="61">
        <v>7242.7166666666662</v>
      </c>
      <c r="D26" s="61">
        <v>7087.0833333333303</v>
      </c>
      <c r="E26" s="62">
        <v>1.0219601387500741</v>
      </c>
      <c r="F26" s="106">
        <v>155.63333333333594</v>
      </c>
      <c r="G26" s="100">
        <v>629.5</v>
      </c>
      <c r="H26" s="61">
        <v>754.5</v>
      </c>
      <c r="I26" s="62">
        <v>0.8343273691186216</v>
      </c>
      <c r="J26" s="106">
        <v>-125</v>
      </c>
      <c r="K26" s="100">
        <v>6552.5</v>
      </c>
      <c r="L26" s="61">
        <v>6501.5</v>
      </c>
      <c r="M26" s="62">
        <v>1.0078443436130124</v>
      </c>
      <c r="N26" s="106">
        <v>51</v>
      </c>
      <c r="O26" s="100">
        <v>638</v>
      </c>
      <c r="P26" s="61">
        <v>682</v>
      </c>
      <c r="Q26" s="62">
        <v>0.93548387096774188</v>
      </c>
      <c r="R26" s="106">
        <v>-44</v>
      </c>
      <c r="S26" s="103">
        <f t="shared" si="1"/>
        <v>15062.716666666667</v>
      </c>
      <c r="T26" s="82">
        <f t="shared" si="2"/>
        <v>15025.08333333333</v>
      </c>
      <c r="U26" s="83">
        <f t="shared" si="3"/>
        <v>1.002504700473098</v>
      </c>
      <c r="V26" s="82">
        <f t="shared" si="4"/>
        <v>37.63333333333685</v>
      </c>
    </row>
    <row r="27" spans="1:22">
      <c r="A27" t="str">
        <f t="shared" si="0"/>
        <v>101179</v>
      </c>
      <c r="B27" s="21" t="s">
        <v>44</v>
      </c>
      <c r="C27" s="61">
        <v>1080.75</v>
      </c>
      <c r="D27" s="61">
        <v>1057.5</v>
      </c>
      <c r="E27" s="62">
        <v>1.021985815602837</v>
      </c>
      <c r="F27" s="106">
        <v>23.25</v>
      </c>
      <c r="G27" s="100">
        <v>1064.25</v>
      </c>
      <c r="H27" s="61">
        <v>1206</v>
      </c>
      <c r="I27" s="62">
        <v>0.8824626865671642</v>
      </c>
      <c r="J27" s="106">
        <v>-141.75</v>
      </c>
      <c r="K27" s="100">
        <v>713</v>
      </c>
      <c r="L27" s="61">
        <v>713</v>
      </c>
      <c r="M27" s="62">
        <v>1</v>
      </c>
      <c r="N27" s="106">
        <v>0</v>
      </c>
      <c r="O27" s="100">
        <v>1098.5</v>
      </c>
      <c r="P27" s="61">
        <v>1069.5</v>
      </c>
      <c r="Q27" s="62">
        <v>1.0271154745208042</v>
      </c>
      <c r="R27" s="106">
        <v>29</v>
      </c>
      <c r="S27" s="103">
        <f t="shared" si="1"/>
        <v>3956.5</v>
      </c>
      <c r="T27" s="82">
        <f t="shared" si="2"/>
        <v>4046</v>
      </c>
      <c r="U27" s="83">
        <f t="shared" si="3"/>
        <v>0.97787938704893718</v>
      </c>
      <c r="V27" s="82">
        <f t="shared" si="4"/>
        <v>-89.5</v>
      </c>
    </row>
    <row r="28" spans="1:22">
      <c r="A28" t="str">
        <f t="shared" si="0"/>
        <v>101192</v>
      </c>
      <c r="B28" s="21" t="s">
        <v>42</v>
      </c>
      <c r="C28" s="61">
        <v>1390.25</v>
      </c>
      <c r="D28" s="61">
        <v>1185</v>
      </c>
      <c r="E28" s="62">
        <v>1.1732067510548523</v>
      </c>
      <c r="F28" s="106">
        <v>205.25</v>
      </c>
      <c r="G28" s="100">
        <v>1579.25</v>
      </c>
      <c r="H28" s="61">
        <v>1063</v>
      </c>
      <c r="I28" s="62">
        <v>1.485653809971778</v>
      </c>
      <c r="J28" s="106">
        <v>516.25</v>
      </c>
      <c r="K28" s="100">
        <v>1069.5</v>
      </c>
      <c r="L28" s="61">
        <v>1023.5</v>
      </c>
      <c r="M28" s="62">
        <v>1.0449438202247192</v>
      </c>
      <c r="N28" s="106">
        <v>46</v>
      </c>
      <c r="O28" s="100">
        <v>1387.5</v>
      </c>
      <c r="P28" s="61">
        <v>713</v>
      </c>
      <c r="Q28" s="62">
        <v>1.9460028050490883</v>
      </c>
      <c r="R28" s="106">
        <v>674.5</v>
      </c>
      <c r="S28" s="103">
        <f t="shared" si="1"/>
        <v>5426.5</v>
      </c>
      <c r="T28" s="82">
        <f t="shared" si="2"/>
        <v>3984.5</v>
      </c>
      <c r="U28" s="83">
        <f t="shared" si="3"/>
        <v>1.3619023716902998</v>
      </c>
      <c r="V28" s="82">
        <f t="shared" si="4"/>
        <v>1442</v>
      </c>
    </row>
    <row r="29" spans="1:22">
      <c r="A29" t="str">
        <f t="shared" si="0"/>
        <v>101193</v>
      </c>
      <c r="B29" s="21" t="s">
        <v>43</v>
      </c>
      <c r="C29" s="61">
        <v>1967.0833333333333</v>
      </c>
      <c r="D29" s="61">
        <v>2021.75</v>
      </c>
      <c r="E29" s="62">
        <v>0.97296071884918178</v>
      </c>
      <c r="F29" s="106">
        <v>-54.666666666666742</v>
      </c>
      <c r="G29" s="100">
        <v>1022.25</v>
      </c>
      <c r="H29" s="61">
        <v>1077.5</v>
      </c>
      <c r="I29" s="62">
        <v>0.94872389791183298</v>
      </c>
      <c r="J29" s="106">
        <v>-55.25</v>
      </c>
      <c r="K29" s="100">
        <v>1421.5</v>
      </c>
      <c r="L29" s="61">
        <v>1421.5</v>
      </c>
      <c r="M29" s="62">
        <v>1</v>
      </c>
      <c r="N29" s="106">
        <v>0</v>
      </c>
      <c r="O29" s="100">
        <v>701</v>
      </c>
      <c r="P29" s="61">
        <v>713</v>
      </c>
      <c r="Q29" s="62">
        <v>0.98316970546984572</v>
      </c>
      <c r="R29" s="106">
        <v>-12</v>
      </c>
      <c r="S29" s="103">
        <f t="shared" si="1"/>
        <v>5111.833333333333</v>
      </c>
      <c r="T29" s="82">
        <f t="shared" si="2"/>
        <v>5233.75</v>
      </c>
      <c r="U29" s="83">
        <f t="shared" si="3"/>
        <v>0.97670567629965765</v>
      </c>
      <c r="V29" s="82">
        <f t="shared" si="4"/>
        <v>-121.91666666666697</v>
      </c>
    </row>
    <row r="30" spans="1:22">
      <c r="A30" t="str">
        <f t="shared" si="0"/>
        <v>101189</v>
      </c>
      <c r="B30" s="21" t="s">
        <v>39</v>
      </c>
      <c r="C30" s="61">
        <v>2025.75</v>
      </c>
      <c r="D30" s="61">
        <v>2276.5</v>
      </c>
      <c r="E30" s="62">
        <v>0.88985284427849765</v>
      </c>
      <c r="F30" s="106">
        <v>-250.75</v>
      </c>
      <c r="G30" s="100">
        <v>1350.5</v>
      </c>
      <c r="H30" s="61">
        <v>1276.5</v>
      </c>
      <c r="I30" s="62">
        <v>1.0579710144927537</v>
      </c>
      <c r="J30" s="106">
        <v>74</v>
      </c>
      <c r="K30" s="100">
        <v>1690.5</v>
      </c>
      <c r="L30" s="61">
        <v>1782.5</v>
      </c>
      <c r="M30" s="62">
        <v>0.94838709677419353</v>
      </c>
      <c r="N30" s="106">
        <v>-92</v>
      </c>
      <c r="O30" s="100">
        <v>1437.5</v>
      </c>
      <c r="P30" s="61">
        <v>1426</v>
      </c>
      <c r="Q30" s="62">
        <v>1.0080645161290323</v>
      </c>
      <c r="R30" s="106">
        <v>11.5</v>
      </c>
      <c r="S30" s="103">
        <f t="shared" si="1"/>
        <v>6504.25</v>
      </c>
      <c r="T30" s="82">
        <f t="shared" si="2"/>
        <v>6761.5</v>
      </c>
      <c r="U30" s="83">
        <f t="shared" si="3"/>
        <v>0.96195370849663531</v>
      </c>
      <c r="V30" s="82">
        <f t="shared" si="4"/>
        <v>-257.25</v>
      </c>
    </row>
    <row r="31" spans="1:22">
      <c r="A31" t="str">
        <f t="shared" si="0"/>
        <v>101190</v>
      </c>
      <c r="B31" s="21" t="s">
        <v>41</v>
      </c>
      <c r="C31" s="61">
        <v>2065.75</v>
      </c>
      <c r="D31" s="61">
        <v>2137.25</v>
      </c>
      <c r="E31" s="62">
        <v>0.96654579482980463</v>
      </c>
      <c r="F31" s="106">
        <v>-71.5</v>
      </c>
      <c r="G31" s="100">
        <v>1415.75</v>
      </c>
      <c r="H31" s="61">
        <v>1432.5</v>
      </c>
      <c r="I31" s="62">
        <v>0.98830715532286217</v>
      </c>
      <c r="J31" s="106">
        <v>-16.75</v>
      </c>
      <c r="K31" s="100">
        <v>1711.75</v>
      </c>
      <c r="L31" s="61">
        <v>1781.75</v>
      </c>
      <c r="M31" s="62">
        <v>0.96071278237687663</v>
      </c>
      <c r="N31" s="106">
        <v>-70</v>
      </c>
      <c r="O31" s="100">
        <v>1449</v>
      </c>
      <c r="P31" s="61">
        <v>1426</v>
      </c>
      <c r="Q31" s="62">
        <v>1.0161290322580645</v>
      </c>
      <c r="R31" s="106">
        <v>23</v>
      </c>
      <c r="S31" s="103">
        <f t="shared" si="1"/>
        <v>6642.25</v>
      </c>
      <c r="T31" s="82">
        <f t="shared" si="2"/>
        <v>6777.5</v>
      </c>
      <c r="U31" s="83">
        <f t="shared" si="3"/>
        <v>0.98004426410918477</v>
      </c>
      <c r="V31" s="82">
        <f t="shared" si="4"/>
        <v>-135.25</v>
      </c>
    </row>
    <row r="32" spans="1:22" s="5" customFormat="1">
      <c r="A32"/>
      <c r="B32" s="64" t="s">
        <v>52</v>
      </c>
      <c r="C32" s="65">
        <v>16992.300000000003</v>
      </c>
      <c r="D32" s="65">
        <v>17393.333333333328</v>
      </c>
      <c r="E32" s="66">
        <v>0.97694327328478392</v>
      </c>
      <c r="F32" s="107">
        <v>-401.03333333332557</v>
      </c>
      <c r="G32" s="101">
        <v>8024.5</v>
      </c>
      <c r="H32" s="65">
        <v>7945.5</v>
      </c>
      <c r="I32" s="67">
        <v>1.0099427348813794</v>
      </c>
      <c r="J32" s="107">
        <v>79</v>
      </c>
      <c r="K32" s="101">
        <v>13840.75</v>
      </c>
      <c r="L32" s="65">
        <v>13894.75</v>
      </c>
      <c r="M32" s="66">
        <v>0.99611364004390146</v>
      </c>
      <c r="N32" s="107">
        <v>-54</v>
      </c>
      <c r="O32" s="101">
        <v>6711.5</v>
      </c>
      <c r="P32" s="65">
        <v>6029.5</v>
      </c>
      <c r="Q32" s="66">
        <v>1.1131105398457584</v>
      </c>
      <c r="R32" s="107">
        <v>682</v>
      </c>
      <c r="S32" s="104">
        <f t="shared" si="1"/>
        <v>45569.05</v>
      </c>
      <c r="T32" s="84">
        <f t="shared" si="2"/>
        <v>45263.083333333328</v>
      </c>
      <c r="U32" s="85">
        <f t="shared" si="3"/>
        <v>1.0067597398174011</v>
      </c>
      <c r="V32" s="84">
        <f t="shared" si="4"/>
        <v>305.96666666667443</v>
      </c>
    </row>
    <row r="33" spans="1:22">
      <c r="A33" t="str">
        <f t="shared" si="0"/>
        <v>102043</v>
      </c>
      <c r="B33" s="21" t="s">
        <v>235</v>
      </c>
      <c r="C33" s="61">
        <v>5288</v>
      </c>
      <c r="D33" s="61">
        <v>6108</v>
      </c>
      <c r="E33" s="63">
        <v>0.86574983628028812</v>
      </c>
      <c r="F33" s="106">
        <v>-820</v>
      </c>
      <c r="G33" s="100">
        <v>293.5</v>
      </c>
      <c r="H33" s="61">
        <v>729.5</v>
      </c>
      <c r="I33" s="62">
        <v>0.40233036326250859</v>
      </c>
      <c r="J33" s="106">
        <v>-436</v>
      </c>
      <c r="K33" s="100">
        <v>5147.5</v>
      </c>
      <c r="L33" s="61">
        <v>6060.5</v>
      </c>
      <c r="M33" s="63">
        <v>0.84935236366636413</v>
      </c>
      <c r="N33" s="106">
        <v>-913</v>
      </c>
      <c r="O33" s="100">
        <v>172.5</v>
      </c>
      <c r="P33" s="61">
        <v>713</v>
      </c>
      <c r="Q33" s="62">
        <v>0.24193548387096775</v>
      </c>
      <c r="R33" s="106">
        <v>-540.5</v>
      </c>
      <c r="S33" s="103">
        <f t="shared" si="1"/>
        <v>10901.5</v>
      </c>
      <c r="T33" s="82">
        <f t="shared" si="2"/>
        <v>13611</v>
      </c>
      <c r="U33" s="83">
        <f t="shared" si="3"/>
        <v>0.80093306884137827</v>
      </c>
      <c r="V33" s="82">
        <f t="shared" si="4"/>
        <v>-2709.5</v>
      </c>
    </row>
    <row r="34" spans="1:22">
      <c r="A34" t="str">
        <f t="shared" si="0"/>
        <v>102251</v>
      </c>
      <c r="B34" s="21" t="s">
        <v>236</v>
      </c>
      <c r="C34" s="61">
        <v>4060.75</v>
      </c>
      <c r="D34" s="61">
        <v>4283.5</v>
      </c>
      <c r="E34" s="63">
        <v>0.94799813236839037</v>
      </c>
      <c r="F34" s="106">
        <v>-222.75</v>
      </c>
      <c r="G34" s="100">
        <v>508.83333333333331</v>
      </c>
      <c r="H34" s="61">
        <v>350.83333333333331</v>
      </c>
      <c r="I34" s="62">
        <v>1.4503562945368171</v>
      </c>
      <c r="J34" s="106">
        <v>158</v>
      </c>
      <c r="K34" s="100">
        <v>4011.75</v>
      </c>
      <c r="L34" s="61">
        <v>4510.5</v>
      </c>
      <c r="M34" s="63">
        <v>0.88942467575656803</v>
      </c>
      <c r="N34" s="106">
        <v>-498.75</v>
      </c>
      <c r="O34" s="100">
        <v>402.5</v>
      </c>
      <c r="P34" s="61">
        <v>356.5</v>
      </c>
      <c r="Q34" s="62">
        <v>1.1290322580645162</v>
      </c>
      <c r="R34" s="106">
        <v>46</v>
      </c>
      <c r="S34" s="103">
        <f t="shared" si="1"/>
        <v>8983.8333333333321</v>
      </c>
      <c r="T34" s="82">
        <f t="shared" si="2"/>
        <v>9501.3333333333321</v>
      </c>
      <c r="U34" s="83">
        <f t="shared" si="3"/>
        <v>0.94553396014594437</v>
      </c>
      <c r="V34" s="82">
        <f t="shared" si="4"/>
        <v>-517.5</v>
      </c>
    </row>
    <row r="35" spans="1:22">
      <c r="A35" t="str">
        <f t="shared" si="0"/>
        <v>102041</v>
      </c>
      <c r="B35" s="21" t="s">
        <v>237</v>
      </c>
      <c r="C35" s="61">
        <v>2264</v>
      </c>
      <c r="D35" s="61">
        <v>2319.5</v>
      </c>
      <c r="E35" s="63">
        <v>0.97607242940288852</v>
      </c>
      <c r="F35" s="106">
        <v>-55.5</v>
      </c>
      <c r="G35" s="100">
        <v>364</v>
      </c>
      <c r="H35" s="61">
        <v>358.5</v>
      </c>
      <c r="I35" s="62">
        <v>1.0153417015341701</v>
      </c>
      <c r="J35" s="106">
        <v>5.5</v>
      </c>
      <c r="K35" s="100">
        <v>1708</v>
      </c>
      <c r="L35" s="61">
        <v>1667.5</v>
      </c>
      <c r="M35" s="63">
        <v>1.0242878560719639</v>
      </c>
      <c r="N35" s="106">
        <v>40.5</v>
      </c>
      <c r="O35" s="100">
        <v>354.5</v>
      </c>
      <c r="P35" s="61">
        <v>356.5</v>
      </c>
      <c r="Q35" s="62">
        <v>0.99438990182328191</v>
      </c>
      <c r="R35" s="106">
        <v>-2</v>
      </c>
      <c r="S35" s="103">
        <f t="shared" si="1"/>
        <v>4690.5</v>
      </c>
      <c r="T35" s="82">
        <f t="shared" si="2"/>
        <v>4702</v>
      </c>
      <c r="U35" s="83">
        <f t="shared" si="3"/>
        <v>0.99755423224159934</v>
      </c>
      <c r="V35" s="82">
        <f t="shared" si="4"/>
        <v>-11.5</v>
      </c>
    </row>
    <row r="36" spans="1:22">
      <c r="A36" t="str">
        <f t="shared" si="0"/>
        <v>102033</v>
      </c>
      <c r="B36" s="21" t="s">
        <v>238</v>
      </c>
      <c r="C36" s="61">
        <v>1793</v>
      </c>
      <c r="D36" s="61">
        <v>2154</v>
      </c>
      <c r="E36" s="63">
        <v>0.83240482822655526</v>
      </c>
      <c r="F36" s="106">
        <v>-361</v>
      </c>
      <c r="G36" s="100">
        <v>435.66666666666669</v>
      </c>
      <c r="H36" s="61">
        <v>334.16666666666669</v>
      </c>
      <c r="I36" s="62">
        <v>1.3037406483790523</v>
      </c>
      <c r="J36" s="106">
        <v>101.5</v>
      </c>
      <c r="K36" s="100">
        <v>1532.5</v>
      </c>
      <c r="L36" s="61">
        <v>1782.5</v>
      </c>
      <c r="M36" s="63">
        <v>0.85974754558204769</v>
      </c>
      <c r="N36" s="106">
        <v>-250</v>
      </c>
      <c r="O36" s="100">
        <v>345</v>
      </c>
      <c r="P36" s="61">
        <v>356.5</v>
      </c>
      <c r="Q36" s="62">
        <v>0.967741935483871</v>
      </c>
      <c r="R36" s="106">
        <v>-11.5</v>
      </c>
      <c r="S36" s="103">
        <f t="shared" si="1"/>
        <v>4106.1666666666661</v>
      </c>
      <c r="T36" s="82">
        <f t="shared" si="2"/>
        <v>4627.1666666666661</v>
      </c>
      <c r="U36" s="83">
        <f t="shared" si="3"/>
        <v>0.88740409898065764</v>
      </c>
      <c r="V36" s="82">
        <f t="shared" si="4"/>
        <v>-521</v>
      </c>
    </row>
    <row r="37" spans="1:22">
      <c r="A37" t="str">
        <f t="shared" si="0"/>
        <v>102262</v>
      </c>
      <c r="B37" s="21" t="s">
        <v>239</v>
      </c>
      <c r="C37" s="61">
        <v>1771</v>
      </c>
      <c r="D37" s="61">
        <v>1782.5</v>
      </c>
      <c r="E37" s="62">
        <v>0.99354838709677418</v>
      </c>
      <c r="F37" s="106">
        <v>-11.5</v>
      </c>
      <c r="G37" s="100">
        <v>328.75</v>
      </c>
      <c r="H37" s="61">
        <v>356.5</v>
      </c>
      <c r="I37" s="62">
        <v>0.92215988779803648</v>
      </c>
      <c r="J37" s="106">
        <v>-27.75</v>
      </c>
      <c r="K37" s="100">
        <v>1712.5</v>
      </c>
      <c r="L37" s="61">
        <v>1782.5</v>
      </c>
      <c r="M37" s="63">
        <v>0.96072931276297335</v>
      </c>
      <c r="N37" s="106">
        <v>-70</v>
      </c>
      <c r="O37" s="100">
        <v>287.5</v>
      </c>
      <c r="P37" s="61">
        <v>356.5</v>
      </c>
      <c r="Q37" s="62">
        <v>0.80645161290322576</v>
      </c>
      <c r="R37" s="106">
        <v>-69</v>
      </c>
      <c r="S37" s="103">
        <f t="shared" si="1"/>
        <v>4099.75</v>
      </c>
      <c r="T37" s="82">
        <f t="shared" si="2"/>
        <v>4278</v>
      </c>
      <c r="U37" s="83">
        <f t="shared" si="3"/>
        <v>0.95833333333333337</v>
      </c>
      <c r="V37" s="82">
        <f t="shared" si="4"/>
        <v>-178.25</v>
      </c>
    </row>
    <row r="38" spans="1:22">
      <c r="A38" t="str">
        <f t="shared" si="0"/>
        <v>102260</v>
      </c>
      <c r="B38" s="21" t="s">
        <v>240</v>
      </c>
      <c r="C38" s="61">
        <v>2391</v>
      </c>
      <c r="D38" s="61">
        <v>2480</v>
      </c>
      <c r="E38" s="62">
        <v>0.96411290322580645</v>
      </c>
      <c r="F38" s="106">
        <v>-89</v>
      </c>
      <c r="G38" s="100">
        <v>303</v>
      </c>
      <c r="H38" s="61">
        <v>355</v>
      </c>
      <c r="I38" s="62">
        <v>0.85352112676056335</v>
      </c>
      <c r="J38" s="106">
        <v>-52</v>
      </c>
      <c r="K38" s="100">
        <v>1999.5</v>
      </c>
      <c r="L38" s="61">
        <v>2131</v>
      </c>
      <c r="M38" s="62">
        <v>0.93829188174565936</v>
      </c>
      <c r="N38" s="106">
        <v>-131.5</v>
      </c>
      <c r="O38" s="100">
        <v>310.5</v>
      </c>
      <c r="P38" s="61">
        <v>356.5</v>
      </c>
      <c r="Q38" s="62">
        <v>0.87096774193548387</v>
      </c>
      <c r="R38" s="106">
        <v>-46</v>
      </c>
      <c r="S38" s="103">
        <f t="shared" si="1"/>
        <v>5004</v>
      </c>
      <c r="T38" s="82">
        <f t="shared" si="2"/>
        <v>5322.5</v>
      </c>
      <c r="U38" s="83">
        <f t="shared" si="3"/>
        <v>0.94015969938938471</v>
      </c>
      <c r="V38" s="82">
        <f t="shared" si="4"/>
        <v>-318.5</v>
      </c>
    </row>
    <row r="39" spans="1:22">
      <c r="A39" t="str">
        <f t="shared" si="0"/>
        <v>102034</v>
      </c>
      <c r="B39" s="21" t="s">
        <v>241</v>
      </c>
      <c r="C39" s="61">
        <v>1538.5</v>
      </c>
      <c r="D39" s="61">
        <v>1409</v>
      </c>
      <c r="E39" s="62">
        <v>1.0919091554293825</v>
      </c>
      <c r="F39" s="106">
        <v>129.5</v>
      </c>
      <c r="G39" s="100">
        <v>554.25</v>
      </c>
      <c r="H39" s="61">
        <v>328</v>
      </c>
      <c r="I39" s="62">
        <v>1.6897865853658536</v>
      </c>
      <c r="J39" s="106">
        <v>226.25</v>
      </c>
      <c r="K39" s="100">
        <v>1435.3333333333333</v>
      </c>
      <c r="L39" s="61">
        <v>1426</v>
      </c>
      <c r="M39" s="62">
        <v>1.0065451145395043</v>
      </c>
      <c r="N39" s="106">
        <v>9.3333333333332575</v>
      </c>
      <c r="O39" s="100">
        <v>474.08333333333331</v>
      </c>
      <c r="P39" s="61">
        <v>356.5</v>
      </c>
      <c r="Q39" s="62">
        <v>1.3298270219728845</v>
      </c>
      <c r="R39" s="106">
        <v>117.58333333333331</v>
      </c>
      <c r="S39" s="103">
        <f t="shared" si="1"/>
        <v>4002.1666666666665</v>
      </c>
      <c r="T39" s="82">
        <f t="shared" si="2"/>
        <v>3519.5</v>
      </c>
      <c r="U39" s="83">
        <f t="shared" si="3"/>
        <v>1.1371406923331913</v>
      </c>
      <c r="V39" s="82">
        <f t="shared" si="4"/>
        <v>482.66666666666652</v>
      </c>
    </row>
    <row r="40" spans="1:22">
      <c r="A40" t="str">
        <f t="shared" si="0"/>
        <v>102240</v>
      </c>
      <c r="B40" s="21" t="s">
        <v>242</v>
      </c>
      <c r="C40" s="61">
        <v>1129.5</v>
      </c>
      <c r="D40" s="61">
        <v>1034</v>
      </c>
      <c r="E40" s="62">
        <v>1.0923597678916828</v>
      </c>
      <c r="F40" s="106">
        <v>95.5</v>
      </c>
      <c r="G40" s="100">
        <v>318.5</v>
      </c>
      <c r="H40" s="61">
        <v>0</v>
      </c>
      <c r="I40" s="62">
        <v>1</v>
      </c>
      <c r="J40" s="106">
        <v>318.5</v>
      </c>
      <c r="K40" s="100">
        <v>1140</v>
      </c>
      <c r="L40" s="61">
        <v>1058</v>
      </c>
      <c r="M40" s="62">
        <v>1.0775047258979207</v>
      </c>
      <c r="N40" s="106">
        <v>82</v>
      </c>
      <c r="O40" s="100">
        <v>184</v>
      </c>
      <c r="P40" s="61">
        <v>0</v>
      </c>
      <c r="Q40" s="62">
        <v>1</v>
      </c>
      <c r="R40" s="106">
        <v>184</v>
      </c>
      <c r="S40" s="103">
        <f t="shared" si="1"/>
        <v>2772</v>
      </c>
      <c r="T40" s="82">
        <f t="shared" si="2"/>
        <v>2092</v>
      </c>
      <c r="U40" s="83">
        <f t="shared" si="3"/>
        <v>1.3250478011472275</v>
      </c>
      <c r="V40" s="82">
        <f t="shared" si="4"/>
        <v>680</v>
      </c>
    </row>
    <row r="41" spans="1:22">
      <c r="A41" t="str">
        <f t="shared" si="0"/>
        <v>102266</v>
      </c>
      <c r="B41" s="21" t="s">
        <v>243</v>
      </c>
      <c r="C41" s="61">
        <v>2076.75</v>
      </c>
      <c r="D41" s="61">
        <v>2140</v>
      </c>
      <c r="E41" s="62">
        <v>0.97044392523364487</v>
      </c>
      <c r="F41" s="106">
        <v>-63.25</v>
      </c>
      <c r="G41" s="100">
        <v>799.25</v>
      </c>
      <c r="H41" s="61">
        <v>713</v>
      </c>
      <c r="I41" s="62">
        <v>1.1209677419354838</v>
      </c>
      <c r="J41" s="106">
        <v>86.25</v>
      </c>
      <c r="K41" s="100">
        <v>2074.5166666666669</v>
      </c>
      <c r="L41" s="61">
        <v>2139</v>
      </c>
      <c r="M41" s="62">
        <v>0.96985351410316345</v>
      </c>
      <c r="N41" s="106">
        <v>-64.483333333333121</v>
      </c>
      <c r="O41" s="100">
        <v>678.5</v>
      </c>
      <c r="P41" s="61">
        <v>713</v>
      </c>
      <c r="Q41" s="62">
        <v>0.95161290322580649</v>
      </c>
      <c r="R41" s="106">
        <v>-34.5</v>
      </c>
      <c r="S41" s="103">
        <f t="shared" si="1"/>
        <v>5629.0166666666664</v>
      </c>
      <c r="T41" s="82">
        <f t="shared" si="2"/>
        <v>5705</v>
      </c>
      <c r="U41" s="83">
        <f t="shared" si="3"/>
        <v>0.9866812737364884</v>
      </c>
      <c r="V41" s="82">
        <f t="shared" si="4"/>
        <v>-75.983333333333576</v>
      </c>
    </row>
    <row r="42" spans="1:22" s="5" customFormat="1">
      <c r="A42"/>
      <c r="B42" s="64" t="s">
        <v>270</v>
      </c>
      <c r="C42" s="65">
        <v>22312.5</v>
      </c>
      <c r="D42" s="65">
        <v>23710.5</v>
      </c>
      <c r="E42" s="66">
        <v>0.94103878028721455</v>
      </c>
      <c r="F42" s="107">
        <v>-1398</v>
      </c>
      <c r="G42" s="101">
        <v>3905.75</v>
      </c>
      <c r="H42" s="65">
        <v>3525.5</v>
      </c>
      <c r="I42" s="67">
        <v>1.1078570415543894</v>
      </c>
      <c r="J42" s="107">
        <v>380.25</v>
      </c>
      <c r="K42" s="101">
        <v>20761.599999999999</v>
      </c>
      <c r="L42" s="65">
        <v>22557.5</v>
      </c>
      <c r="M42" s="66">
        <v>0.92038568103734897</v>
      </c>
      <c r="N42" s="107">
        <v>-1795.9000000000015</v>
      </c>
      <c r="O42" s="101">
        <v>3209.0833333333335</v>
      </c>
      <c r="P42" s="65">
        <v>3565</v>
      </c>
      <c r="Q42" s="66">
        <v>0.90016362786348769</v>
      </c>
      <c r="R42" s="107">
        <v>-355.91666666666652</v>
      </c>
      <c r="S42" s="104">
        <f t="shared" si="1"/>
        <v>50188.933333333334</v>
      </c>
      <c r="T42" s="84">
        <f t="shared" si="2"/>
        <v>53358.5</v>
      </c>
      <c r="U42" s="85">
        <f t="shared" si="3"/>
        <v>0.94059865500966733</v>
      </c>
      <c r="V42" s="84">
        <f t="shared" si="4"/>
        <v>-3169.5666666666657</v>
      </c>
    </row>
    <row r="43" spans="1:22">
      <c r="A43" t="str">
        <f t="shared" si="0"/>
        <v>102177</v>
      </c>
      <c r="B43" s="21" t="s">
        <v>36</v>
      </c>
      <c r="C43" s="61">
        <v>662.5</v>
      </c>
      <c r="D43" s="61">
        <v>773</v>
      </c>
      <c r="E43" s="62">
        <v>0.85705045278137126</v>
      </c>
      <c r="F43" s="106">
        <v>-110.5</v>
      </c>
      <c r="G43" s="100">
        <v>0</v>
      </c>
      <c r="H43" s="61">
        <v>0</v>
      </c>
      <c r="I43" s="62" t="s">
        <v>234</v>
      </c>
      <c r="J43" s="106">
        <v>0</v>
      </c>
      <c r="K43" s="100">
        <v>684</v>
      </c>
      <c r="L43" s="61">
        <v>744</v>
      </c>
      <c r="M43" s="62">
        <v>0.91935483870967738</v>
      </c>
      <c r="N43" s="106">
        <v>-60</v>
      </c>
      <c r="O43" s="100">
        <v>0</v>
      </c>
      <c r="P43" s="61">
        <v>0</v>
      </c>
      <c r="Q43" s="62">
        <v>1</v>
      </c>
      <c r="R43" s="106">
        <v>0</v>
      </c>
      <c r="S43" s="103">
        <f t="shared" si="1"/>
        <v>1346.5</v>
      </c>
      <c r="T43" s="82">
        <f t="shared" si="2"/>
        <v>1517</v>
      </c>
      <c r="U43" s="83">
        <f t="shared" si="3"/>
        <v>0.88760711931443637</v>
      </c>
      <c r="V43" s="82">
        <f t="shared" si="4"/>
        <v>-170.5</v>
      </c>
    </row>
    <row r="44" spans="1:22" s="69" customFormat="1">
      <c r="A44" t="str">
        <f t="shared" si="0"/>
        <v>102074</v>
      </c>
      <c r="B44" s="21" t="s">
        <v>35</v>
      </c>
      <c r="C44" s="61">
        <v>2303.5</v>
      </c>
      <c r="D44" s="61">
        <v>2699.5</v>
      </c>
      <c r="E44" s="62">
        <v>0.85330616780885349</v>
      </c>
      <c r="F44" s="106">
        <v>-396</v>
      </c>
      <c r="G44" s="100">
        <v>796</v>
      </c>
      <c r="H44" s="61">
        <v>1220</v>
      </c>
      <c r="I44" s="62">
        <v>0.65245901639344261</v>
      </c>
      <c r="J44" s="106">
        <v>-424</v>
      </c>
      <c r="K44" s="100">
        <v>2172.5</v>
      </c>
      <c r="L44" s="61">
        <v>2604</v>
      </c>
      <c r="M44" s="62">
        <v>0.83429339477726572</v>
      </c>
      <c r="N44" s="106">
        <v>-431.5</v>
      </c>
      <c r="O44" s="100">
        <v>550</v>
      </c>
      <c r="P44" s="61">
        <v>744</v>
      </c>
      <c r="Q44" s="62">
        <v>0.739247311827957</v>
      </c>
      <c r="R44" s="106">
        <v>-194</v>
      </c>
      <c r="S44" s="103">
        <f t="shared" si="1"/>
        <v>5822</v>
      </c>
      <c r="T44" s="82">
        <f t="shared" si="2"/>
        <v>7267.5</v>
      </c>
      <c r="U44" s="83">
        <f t="shared" si="3"/>
        <v>0.8011007911936705</v>
      </c>
      <c r="V44" s="82">
        <f t="shared" si="4"/>
        <v>-1445.5</v>
      </c>
    </row>
    <row r="45" spans="1:22">
      <c r="A45" t="str">
        <f t="shared" si="0"/>
        <v>102077</v>
      </c>
      <c r="B45" s="21" t="s">
        <v>38</v>
      </c>
      <c r="C45" s="61">
        <v>5206.5</v>
      </c>
      <c r="D45" s="61">
        <v>5738.5</v>
      </c>
      <c r="E45" s="63">
        <v>0.9072928465626906</v>
      </c>
      <c r="F45" s="106">
        <v>-532</v>
      </c>
      <c r="G45" s="100">
        <v>487.5</v>
      </c>
      <c r="H45" s="61">
        <v>1094.5</v>
      </c>
      <c r="I45" s="62">
        <v>0.44540886249428963</v>
      </c>
      <c r="J45" s="106">
        <v>-607</v>
      </c>
      <c r="K45" s="100">
        <v>5301.5</v>
      </c>
      <c r="L45" s="61">
        <v>5692.5</v>
      </c>
      <c r="M45" s="62">
        <v>0.93131313131313131</v>
      </c>
      <c r="N45" s="106">
        <v>-391</v>
      </c>
      <c r="O45" s="100">
        <v>499</v>
      </c>
      <c r="P45" s="61">
        <v>1069.5</v>
      </c>
      <c r="Q45" s="62">
        <v>0.46657316503038804</v>
      </c>
      <c r="R45" s="106">
        <v>-570.5</v>
      </c>
      <c r="S45" s="103">
        <f t="shared" si="1"/>
        <v>11494.5</v>
      </c>
      <c r="T45" s="82">
        <f t="shared" si="2"/>
        <v>13595</v>
      </c>
      <c r="U45" s="83">
        <f t="shared" si="3"/>
        <v>0.84549466715704302</v>
      </c>
      <c r="V45" s="82">
        <f t="shared" si="4"/>
        <v>-2100.5</v>
      </c>
    </row>
    <row r="46" spans="1:22">
      <c r="A46" t="str">
        <f t="shared" si="0"/>
        <v>102075</v>
      </c>
      <c r="B46" s="21" t="s">
        <v>33</v>
      </c>
      <c r="C46" s="61">
        <v>1074</v>
      </c>
      <c r="D46" s="61">
        <v>1101</v>
      </c>
      <c r="E46" s="62">
        <v>0.97547683923705719</v>
      </c>
      <c r="F46" s="106">
        <v>-27</v>
      </c>
      <c r="G46" s="100">
        <v>489</v>
      </c>
      <c r="H46" s="61">
        <v>691.5</v>
      </c>
      <c r="I46" s="62">
        <v>0.70715835140997829</v>
      </c>
      <c r="J46" s="106">
        <v>-202.5</v>
      </c>
      <c r="K46" s="100">
        <v>728.5</v>
      </c>
      <c r="L46" s="61">
        <v>728.5</v>
      </c>
      <c r="M46" s="62">
        <v>1</v>
      </c>
      <c r="N46" s="106">
        <v>0</v>
      </c>
      <c r="O46" s="100">
        <v>384</v>
      </c>
      <c r="P46" s="61">
        <v>624</v>
      </c>
      <c r="Q46" s="62">
        <v>0.61538461538461542</v>
      </c>
      <c r="R46" s="106">
        <v>-240</v>
      </c>
      <c r="S46" s="103">
        <f t="shared" si="1"/>
        <v>2675.5</v>
      </c>
      <c r="T46" s="82">
        <f t="shared" si="2"/>
        <v>3145</v>
      </c>
      <c r="U46" s="83">
        <f t="shared" si="3"/>
        <v>0.85071542130365663</v>
      </c>
      <c r="V46" s="82">
        <f t="shared" si="4"/>
        <v>-469.5</v>
      </c>
    </row>
    <row r="47" spans="1:22">
      <c r="A47" t="str">
        <f t="shared" si="0"/>
        <v>102068</v>
      </c>
      <c r="B47" s="21" t="s">
        <v>34</v>
      </c>
      <c r="C47" s="61">
        <v>3509.75</v>
      </c>
      <c r="D47" s="61">
        <v>3739.5</v>
      </c>
      <c r="E47" s="62">
        <v>0.93856130498729773</v>
      </c>
      <c r="F47" s="106">
        <v>-229.75</v>
      </c>
      <c r="G47" s="100">
        <v>702.5</v>
      </c>
      <c r="H47" s="61">
        <v>745.5</v>
      </c>
      <c r="I47" s="62">
        <v>0.94232059020791414</v>
      </c>
      <c r="J47" s="106">
        <v>-43</v>
      </c>
      <c r="K47" s="100">
        <v>3297.5</v>
      </c>
      <c r="L47" s="61">
        <v>3336</v>
      </c>
      <c r="M47" s="62">
        <v>0.98845923261390889</v>
      </c>
      <c r="N47" s="106">
        <v>-38.5</v>
      </c>
      <c r="O47" s="100">
        <v>564</v>
      </c>
      <c r="P47" s="61">
        <v>744</v>
      </c>
      <c r="Q47" s="62">
        <v>0.75806451612903225</v>
      </c>
      <c r="R47" s="106">
        <v>-180</v>
      </c>
      <c r="S47" s="103">
        <f t="shared" si="1"/>
        <v>8073.75</v>
      </c>
      <c r="T47" s="82">
        <f t="shared" si="2"/>
        <v>8565</v>
      </c>
      <c r="U47" s="83">
        <f t="shared" si="3"/>
        <v>0.94264448336252193</v>
      </c>
      <c r="V47" s="82">
        <f t="shared" si="4"/>
        <v>-491.25</v>
      </c>
    </row>
    <row r="48" spans="1:22" s="5" customFormat="1">
      <c r="A48" t="str">
        <f t="shared" si="0"/>
        <v>102078</v>
      </c>
      <c r="B48" s="21" t="s">
        <v>37</v>
      </c>
      <c r="C48" s="61">
        <v>1147.5</v>
      </c>
      <c r="D48" s="61">
        <v>1276.25</v>
      </c>
      <c r="E48" s="62">
        <v>0.8991185112634672</v>
      </c>
      <c r="F48" s="106">
        <v>-128.75</v>
      </c>
      <c r="G48" s="100">
        <v>852</v>
      </c>
      <c r="H48" s="61">
        <v>932</v>
      </c>
      <c r="I48" s="62">
        <v>0.91416309012875541</v>
      </c>
      <c r="J48" s="106">
        <v>-80</v>
      </c>
      <c r="K48" s="100">
        <v>858.5</v>
      </c>
      <c r="L48" s="61">
        <v>814</v>
      </c>
      <c r="M48" s="62">
        <v>1.0546683046683047</v>
      </c>
      <c r="N48" s="106">
        <v>44.5</v>
      </c>
      <c r="O48" s="100">
        <v>627</v>
      </c>
      <c r="P48" s="61">
        <v>572</v>
      </c>
      <c r="Q48" s="62">
        <v>1.0961538461538463</v>
      </c>
      <c r="R48" s="106">
        <v>55</v>
      </c>
      <c r="S48" s="103">
        <f t="shared" si="1"/>
        <v>3485</v>
      </c>
      <c r="T48" s="82">
        <f t="shared" si="2"/>
        <v>3594.25</v>
      </c>
      <c r="U48" s="83">
        <f t="shared" si="3"/>
        <v>0.96960422897683796</v>
      </c>
      <c r="V48" s="82">
        <f t="shared" si="4"/>
        <v>-109.25</v>
      </c>
    </row>
    <row r="49" spans="1:22" s="5" customFormat="1">
      <c r="A49"/>
      <c r="B49" s="64" t="s">
        <v>271</v>
      </c>
      <c r="C49" s="65">
        <v>13903.75</v>
      </c>
      <c r="D49" s="65">
        <v>15327.75</v>
      </c>
      <c r="E49" s="66">
        <v>0.90709660582929652</v>
      </c>
      <c r="F49" s="107">
        <v>-1424</v>
      </c>
      <c r="G49" s="101">
        <v>3327</v>
      </c>
      <c r="H49" s="65">
        <v>4683.5</v>
      </c>
      <c r="I49" s="66">
        <v>0.71036617913953237</v>
      </c>
      <c r="J49" s="107">
        <v>-1356.5</v>
      </c>
      <c r="K49" s="101">
        <v>13042.5</v>
      </c>
      <c r="L49" s="65">
        <v>13919</v>
      </c>
      <c r="M49" s="66">
        <v>0.93702852216394861</v>
      </c>
      <c r="N49" s="107">
        <v>-876.5</v>
      </c>
      <c r="O49" s="101">
        <v>2624</v>
      </c>
      <c r="P49" s="65">
        <v>3753.5</v>
      </c>
      <c r="Q49" s="68">
        <v>0.69908085786599172</v>
      </c>
      <c r="R49" s="107">
        <v>-1129.5</v>
      </c>
      <c r="S49" s="104">
        <f t="shared" si="1"/>
        <v>32897.25</v>
      </c>
      <c r="T49" s="84">
        <f t="shared" si="2"/>
        <v>37683.75</v>
      </c>
      <c r="U49" s="85">
        <f t="shared" si="3"/>
        <v>0.87298238630709524</v>
      </c>
      <c r="V49" s="84">
        <f t="shared" si="4"/>
        <v>-4786.5</v>
      </c>
    </row>
    <row r="50" spans="1:22" ht="15" customHeight="1">
      <c r="B50" s="74" t="s">
        <v>272</v>
      </c>
      <c r="C50" s="75">
        <v>90461.316666666666</v>
      </c>
      <c r="D50" s="75">
        <v>94637.266666666648</v>
      </c>
      <c r="E50" s="76">
        <v>0.95587414823899552</v>
      </c>
      <c r="F50" s="108">
        <v>-4175.9499999999825</v>
      </c>
      <c r="G50" s="102">
        <v>40449.25</v>
      </c>
      <c r="H50" s="75">
        <v>39587.533333333333</v>
      </c>
      <c r="I50" s="76">
        <v>1.0217673745775184</v>
      </c>
      <c r="J50" s="108">
        <v>861.71666666666715</v>
      </c>
      <c r="K50" s="102">
        <v>77099.116666666669</v>
      </c>
      <c r="L50" s="75">
        <v>79879.916666666672</v>
      </c>
      <c r="M50" s="76">
        <v>0.96518774535526763</v>
      </c>
      <c r="N50" s="108">
        <v>-2780.8000000000029</v>
      </c>
      <c r="O50" s="102">
        <v>32263.366666666669</v>
      </c>
      <c r="P50" s="75">
        <v>28411.25</v>
      </c>
      <c r="Q50" s="77">
        <v>1.1355842022672944</v>
      </c>
      <c r="R50" s="108">
        <v>3852.1166666666686</v>
      </c>
      <c r="S50" s="105"/>
      <c r="T50" s="86"/>
      <c r="U50" s="87" t="e">
        <f t="shared" ref="U50" si="9">S50/T50</f>
        <v>#DIV/0!</v>
      </c>
      <c r="V50" s="86">
        <f t="shared" ref="V50" si="10">S50-T50</f>
        <v>0</v>
      </c>
    </row>
    <row r="53" spans="1:22">
      <c r="C53" s="71">
        <f>C49+C42+C32+C24+C16</f>
        <v>90461.316666666666</v>
      </c>
      <c r="D53" s="71">
        <f>D49+D42+D32+D24+D16</f>
        <v>94637.266666666648</v>
      </c>
      <c r="E53" s="72"/>
      <c r="F53" s="71"/>
      <c r="G53" s="71">
        <f>G49+G42+G32+G24+G16</f>
        <v>40449.25</v>
      </c>
      <c r="H53" s="71">
        <f>H49+H42+H32+H24+H16</f>
        <v>39587.533333333333</v>
      </c>
      <c r="I53" s="72"/>
      <c r="J53" s="73"/>
      <c r="K53" s="71">
        <f>K49+K42+K32+K24+K16</f>
        <v>77099.116666666669</v>
      </c>
      <c r="L53" s="71">
        <f>L49+L42+L32+L24+L16</f>
        <v>79879.916666666672</v>
      </c>
      <c r="M53" s="73"/>
      <c r="N53" s="71"/>
      <c r="O53" s="71">
        <f>O49+O42+O32+O24+O16</f>
        <v>32263.366666666669</v>
      </c>
      <c r="P53" s="71">
        <f>P49+P42+P32+P24+P16</f>
        <v>28411.25</v>
      </c>
      <c r="Q53" s="73"/>
      <c r="R53" s="71"/>
    </row>
    <row r="54" spans="1:22">
      <c r="C54" s="71" t="b">
        <f>C53=C50</f>
        <v>1</v>
      </c>
      <c r="D54" s="71" t="b">
        <f>D53=D50</f>
        <v>1</v>
      </c>
      <c r="E54" s="72"/>
      <c r="F54" s="71"/>
      <c r="G54" s="71" t="b">
        <f>G53=G50</f>
        <v>1</v>
      </c>
      <c r="H54" s="71" t="b">
        <f>H53=H50</f>
        <v>1</v>
      </c>
      <c r="I54" s="72"/>
      <c r="J54" s="73"/>
      <c r="K54" s="71" t="b">
        <f>K53=K50</f>
        <v>1</v>
      </c>
      <c r="L54" s="71" t="b">
        <f>L53=L50</f>
        <v>1</v>
      </c>
      <c r="M54" s="73"/>
      <c r="N54" s="71"/>
      <c r="O54" s="71" t="b">
        <f>O53=O50</f>
        <v>1</v>
      </c>
      <c r="P54" s="71" t="b">
        <f>P53=P50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pane ySplit="1" topLeftCell="A2" activePane="bottomLeft" state="frozenSplit"/>
      <selection pane="bottomLeft" activeCell="D1" sqref="D1"/>
    </sheetView>
  </sheetViews>
  <sheetFormatPr defaultRowHeight="15"/>
  <cols>
    <col min="1" max="1" width="8.85546875" style="12" bestFit="1" customWidth="1"/>
    <col min="2" max="2" width="14.42578125" style="12" bestFit="1" customWidth="1"/>
    <col min="3" max="3" width="21" style="12" customWidth="1"/>
    <col min="4" max="5" width="20" style="12" customWidth="1"/>
    <col min="7" max="7" width="20" style="12" bestFit="1" customWidth="1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201903</v>
      </c>
      <c r="C2" s="109" t="s">
        <v>277</v>
      </c>
      <c r="D2" s="12">
        <v>3</v>
      </c>
      <c r="E2" s="12">
        <v>0</v>
      </c>
      <c r="F2" s="12"/>
      <c r="H2" s="12"/>
    </row>
    <row r="3" spans="1:8">
      <c r="A3" s="12" t="s">
        <v>138</v>
      </c>
      <c r="B3" s="12">
        <v>201903</v>
      </c>
      <c r="C3" s="109" t="s">
        <v>278</v>
      </c>
      <c r="D3" s="12">
        <v>9</v>
      </c>
      <c r="E3" s="12">
        <v>0</v>
      </c>
      <c r="F3" s="12"/>
      <c r="H3" s="12"/>
    </row>
    <row r="4" spans="1:8">
      <c r="A4" s="12" t="s">
        <v>138</v>
      </c>
      <c r="B4" s="12">
        <v>201903</v>
      </c>
      <c r="C4" s="109" t="s">
        <v>126</v>
      </c>
      <c r="D4" s="12">
        <v>845</v>
      </c>
      <c r="E4" s="12">
        <v>961</v>
      </c>
      <c r="F4" s="12"/>
      <c r="H4" s="12"/>
    </row>
    <row r="5" spans="1:8">
      <c r="A5" s="12" t="s">
        <v>138</v>
      </c>
      <c r="B5" s="12">
        <v>201903</v>
      </c>
      <c r="C5" s="109" t="s">
        <v>128</v>
      </c>
      <c r="D5" s="12">
        <v>265</v>
      </c>
      <c r="E5" s="12">
        <v>434</v>
      </c>
      <c r="F5" s="12"/>
      <c r="H5" s="12"/>
    </row>
    <row r="6" spans="1:8">
      <c r="A6" s="12" t="s">
        <v>138</v>
      </c>
      <c r="B6" s="12">
        <v>201903</v>
      </c>
      <c r="C6" s="109" t="s">
        <v>279</v>
      </c>
      <c r="D6" s="12">
        <v>1</v>
      </c>
      <c r="E6" s="12">
        <v>0</v>
      </c>
      <c r="F6" s="12"/>
      <c r="H6" s="12"/>
    </row>
    <row r="7" spans="1:8">
      <c r="A7" s="12" t="s">
        <v>138</v>
      </c>
      <c r="B7" s="12">
        <v>201903</v>
      </c>
      <c r="C7" s="109" t="s">
        <v>97</v>
      </c>
      <c r="D7" s="12">
        <v>835</v>
      </c>
      <c r="E7" s="12">
        <v>1023</v>
      </c>
      <c r="F7" s="12"/>
      <c r="H7" s="12"/>
    </row>
    <row r="8" spans="1:8">
      <c r="A8" s="12" t="s">
        <v>138</v>
      </c>
      <c r="B8" s="12">
        <v>201903</v>
      </c>
      <c r="C8" s="109" t="s">
        <v>99</v>
      </c>
      <c r="D8" s="12">
        <v>702</v>
      </c>
      <c r="E8" s="12">
        <v>775</v>
      </c>
      <c r="F8" s="12"/>
      <c r="H8" s="12"/>
    </row>
    <row r="9" spans="1:8">
      <c r="A9" s="12" t="s">
        <v>138</v>
      </c>
      <c r="B9" s="12">
        <v>201903</v>
      </c>
      <c r="C9" s="109" t="s">
        <v>273</v>
      </c>
      <c r="D9" s="12">
        <v>0</v>
      </c>
      <c r="E9" s="12">
        <v>0</v>
      </c>
      <c r="F9" s="12"/>
      <c r="H9" s="12"/>
    </row>
    <row r="10" spans="1:8">
      <c r="A10" s="12" t="s">
        <v>138</v>
      </c>
      <c r="B10" s="12">
        <v>201903</v>
      </c>
      <c r="C10" s="109" t="s">
        <v>274</v>
      </c>
      <c r="D10" s="12">
        <v>7</v>
      </c>
      <c r="E10" s="12">
        <v>0</v>
      </c>
      <c r="F10" s="12"/>
      <c r="H10" s="12"/>
    </row>
    <row r="11" spans="1:8">
      <c r="A11" s="12" t="s">
        <v>138</v>
      </c>
      <c r="B11" s="12">
        <v>201903</v>
      </c>
      <c r="C11" s="109" t="s">
        <v>101</v>
      </c>
      <c r="D11" s="12">
        <v>723</v>
      </c>
      <c r="E11" s="12">
        <v>775</v>
      </c>
      <c r="F11" s="12"/>
      <c r="H11" s="12"/>
    </row>
    <row r="12" spans="1:8">
      <c r="A12" s="12" t="s">
        <v>138</v>
      </c>
      <c r="B12" s="12">
        <v>201903</v>
      </c>
      <c r="C12" s="109" t="s">
        <v>104</v>
      </c>
      <c r="D12" s="12">
        <v>619</v>
      </c>
      <c r="E12" s="12">
        <v>620</v>
      </c>
      <c r="F12" s="12"/>
      <c r="H12" s="12"/>
    </row>
    <row r="13" spans="1:8">
      <c r="A13" s="12" t="s">
        <v>138</v>
      </c>
      <c r="B13" s="12">
        <v>201903</v>
      </c>
      <c r="C13" s="109" t="s">
        <v>117</v>
      </c>
      <c r="D13" s="12">
        <v>575</v>
      </c>
      <c r="E13" s="12">
        <v>620</v>
      </c>
      <c r="F13" s="12"/>
      <c r="H13" s="12"/>
    </row>
    <row r="14" spans="1:8">
      <c r="A14" s="12" t="s">
        <v>138</v>
      </c>
      <c r="B14" s="12">
        <v>201903</v>
      </c>
      <c r="C14" s="109" t="s">
        <v>118</v>
      </c>
      <c r="D14" s="12">
        <v>527</v>
      </c>
      <c r="E14" s="12">
        <v>558</v>
      </c>
      <c r="F14" s="12"/>
      <c r="H14" s="12"/>
    </row>
    <row r="15" spans="1:8">
      <c r="A15" s="12" t="s">
        <v>138</v>
      </c>
      <c r="B15" s="12">
        <v>201903</v>
      </c>
      <c r="C15" s="109" t="s">
        <v>119</v>
      </c>
      <c r="D15" s="12">
        <v>646</v>
      </c>
      <c r="E15" s="12">
        <v>682</v>
      </c>
      <c r="F15" s="12"/>
      <c r="H15" s="12"/>
    </row>
    <row r="16" spans="1:8">
      <c r="A16" s="12" t="s">
        <v>138</v>
      </c>
      <c r="B16" s="12">
        <v>201903</v>
      </c>
      <c r="C16" s="109" t="s">
        <v>145</v>
      </c>
      <c r="D16" s="12">
        <v>7</v>
      </c>
      <c r="E16" s="12">
        <v>0</v>
      </c>
      <c r="F16" s="12"/>
      <c r="H16" s="12"/>
    </row>
    <row r="17" spans="1:8">
      <c r="A17" s="12" t="s">
        <v>138</v>
      </c>
      <c r="B17" s="12">
        <v>201903</v>
      </c>
      <c r="C17" s="109" t="s">
        <v>120</v>
      </c>
      <c r="D17" s="12">
        <v>621</v>
      </c>
      <c r="E17" s="12">
        <v>713</v>
      </c>
      <c r="F17" s="12"/>
      <c r="H17" s="12"/>
    </row>
    <row r="18" spans="1:8">
      <c r="A18" s="12" t="s">
        <v>138</v>
      </c>
      <c r="B18" s="12">
        <v>201903</v>
      </c>
      <c r="C18" s="109" t="s">
        <v>122</v>
      </c>
      <c r="D18" s="12">
        <v>963</v>
      </c>
      <c r="E18" s="12">
        <v>992</v>
      </c>
      <c r="F18" s="12"/>
      <c r="H18" s="12"/>
    </row>
    <row r="19" spans="1:8">
      <c r="A19" s="12" t="s">
        <v>138</v>
      </c>
      <c r="B19" s="12">
        <v>201903</v>
      </c>
      <c r="C19" s="109" t="s">
        <v>106</v>
      </c>
      <c r="D19" s="12">
        <v>717</v>
      </c>
      <c r="E19" s="12">
        <v>744</v>
      </c>
      <c r="F19" s="12"/>
      <c r="H19" s="12"/>
    </row>
    <row r="20" spans="1:8">
      <c r="A20" s="12" t="s">
        <v>138</v>
      </c>
      <c r="B20" s="12">
        <v>201903</v>
      </c>
      <c r="C20" s="109" t="s">
        <v>225</v>
      </c>
      <c r="D20" s="12">
        <v>1</v>
      </c>
      <c r="E20" s="12">
        <v>0</v>
      </c>
      <c r="F20" s="12"/>
      <c r="H20" s="12"/>
    </row>
    <row r="21" spans="1:8">
      <c r="A21" s="12" t="s">
        <v>138</v>
      </c>
      <c r="B21" s="12">
        <v>201903</v>
      </c>
      <c r="C21" s="109" t="s">
        <v>109</v>
      </c>
      <c r="D21" s="12">
        <v>284</v>
      </c>
      <c r="E21" s="12">
        <v>341</v>
      </c>
      <c r="F21" s="12"/>
      <c r="H21" s="12"/>
    </row>
    <row r="22" spans="1:8">
      <c r="A22" s="12" t="s">
        <v>138</v>
      </c>
      <c r="B22" s="12">
        <v>201903</v>
      </c>
      <c r="C22" s="109" t="s">
        <v>111</v>
      </c>
      <c r="D22" s="12">
        <v>726</v>
      </c>
      <c r="E22" s="12">
        <v>744</v>
      </c>
      <c r="F22" s="12"/>
      <c r="H22" s="12"/>
    </row>
    <row r="23" spans="1:8">
      <c r="A23" s="12" t="s">
        <v>138</v>
      </c>
      <c r="B23" s="12">
        <v>201903</v>
      </c>
      <c r="C23" s="109" t="s">
        <v>113</v>
      </c>
      <c r="D23" s="12">
        <v>726</v>
      </c>
      <c r="E23" s="12">
        <v>744</v>
      </c>
      <c r="F23" s="12"/>
      <c r="H23" s="12"/>
    </row>
    <row r="24" spans="1:8">
      <c r="A24" s="12" t="s">
        <v>138</v>
      </c>
      <c r="B24" s="12">
        <v>201903</v>
      </c>
      <c r="C24" s="109" t="s">
        <v>267</v>
      </c>
      <c r="D24" s="12">
        <v>1</v>
      </c>
      <c r="E24" s="12">
        <v>0</v>
      </c>
      <c r="F24" s="12"/>
      <c r="H24" s="12"/>
    </row>
    <row r="25" spans="1:8">
      <c r="A25" s="12" t="s">
        <v>138</v>
      </c>
      <c r="B25" s="12">
        <v>201903</v>
      </c>
      <c r="C25" s="109" t="s">
        <v>244</v>
      </c>
      <c r="D25" s="12">
        <v>359</v>
      </c>
      <c r="E25" s="12">
        <v>558</v>
      </c>
      <c r="F25" s="12"/>
      <c r="H25" s="12"/>
    </row>
    <row r="26" spans="1:8">
      <c r="A26" s="12" t="s">
        <v>138</v>
      </c>
      <c r="B26" s="12">
        <v>201903</v>
      </c>
      <c r="C26" s="109" t="s">
        <v>245</v>
      </c>
      <c r="D26" s="12">
        <v>230</v>
      </c>
      <c r="E26" s="12">
        <v>279</v>
      </c>
      <c r="F26" s="12"/>
      <c r="H26" s="12"/>
    </row>
    <row r="27" spans="1:8">
      <c r="A27" s="12" t="s">
        <v>138</v>
      </c>
      <c r="B27" s="12">
        <v>201903</v>
      </c>
      <c r="C27" s="109" t="s">
        <v>246</v>
      </c>
      <c r="D27" s="12">
        <v>849</v>
      </c>
      <c r="E27" s="12">
        <v>992</v>
      </c>
      <c r="F27" s="12"/>
      <c r="H27" s="12"/>
    </row>
    <row r="28" spans="1:8">
      <c r="A28" s="12" t="s">
        <v>138</v>
      </c>
      <c r="B28" s="12">
        <v>201903</v>
      </c>
      <c r="C28" s="109" t="s">
        <v>268</v>
      </c>
      <c r="D28" s="12">
        <v>2</v>
      </c>
      <c r="E28" s="12">
        <v>0</v>
      </c>
      <c r="F28" s="12"/>
      <c r="H28" s="12"/>
    </row>
    <row r="29" spans="1:8">
      <c r="A29" s="12" t="s">
        <v>138</v>
      </c>
      <c r="B29" s="12">
        <v>201903</v>
      </c>
      <c r="C29" s="109" t="s">
        <v>258</v>
      </c>
      <c r="D29" s="12">
        <v>9</v>
      </c>
      <c r="E29" s="12">
        <v>0</v>
      </c>
      <c r="F29" s="12"/>
      <c r="H29" s="12"/>
    </row>
    <row r="30" spans="1:8">
      <c r="A30" s="12" t="s">
        <v>138</v>
      </c>
      <c r="B30" s="12">
        <v>201903</v>
      </c>
      <c r="C30" s="109" t="s">
        <v>247</v>
      </c>
      <c r="D30" s="12">
        <v>423</v>
      </c>
      <c r="E30" s="12">
        <v>434</v>
      </c>
      <c r="F30" s="12"/>
      <c r="H30" s="12"/>
    </row>
    <row r="31" spans="1:8">
      <c r="A31" s="12" t="s">
        <v>138</v>
      </c>
      <c r="B31" s="12">
        <v>201903</v>
      </c>
      <c r="C31" s="109" t="s">
        <v>259</v>
      </c>
      <c r="D31" s="12">
        <v>1</v>
      </c>
      <c r="E31" s="12">
        <v>0</v>
      </c>
      <c r="F31" s="12"/>
      <c r="H31" s="12"/>
    </row>
    <row r="32" spans="1:8">
      <c r="A32" s="12" t="s">
        <v>138</v>
      </c>
      <c r="B32" s="12">
        <v>201903</v>
      </c>
      <c r="C32" s="109" t="s">
        <v>107</v>
      </c>
      <c r="D32" s="12">
        <v>913</v>
      </c>
      <c r="E32" s="12">
        <v>930</v>
      </c>
      <c r="F32" s="12"/>
      <c r="H32" s="12"/>
    </row>
    <row r="33" spans="1:8">
      <c r="A33" s="12" t="s">
        <v>138</v>
      </c>
      <c r="B33" s="12">
        <v>201903</v>
      </c>
      <c r="C33" s="109" t="s">
        <v>108</v>
      </c>
      <c r="D33" s="12">
        <v>893</v>
      </c>
      <c r="E33" s="12">
        <v>930</v>
      </c>
      <c r="F33" s="12"/>
      <c r="H33" s="12"/>
    </row>
    <row r="34" spans="1:8">
      <c r="A34" s="12" t="s">
        <v>138</v>
      </c>
      <c r="B34" s="12">
        <v>201903</v>
      </c>
      <c r="C34" s="109" t="s">
        <v>280</v>
      </c>
      <c r="D34" s="12">
        <v>1</v>
      </c>
      <c r="E34" s="12">
        <v>0</v>
      </c>
      <c r="F34" s="12"/>
      <c r="H34" s="12"/>
    </row>
    <row r="35" spans="1:8">
      <c r="A35" s="12" t="s">
        <v>138</v>
      </c>
      <c r="B35" s="12">
        <v>201903</v>
      </c>
      <c r="C35" s="109" t="s">
        <v>275</v>
      </c>
      <c r="D35" s="12">
        <v>3</v>
      </c>
      <c r="E35" s="12">
        <v>0</v>
      </c>
      <c r="F35" s="12"/>
      <c r="H35" s="12"/>
    </row>
    <row r="36" spans="1:8">
      <c r="A36" s="12" t="s">
        <v>138</v>
      </c>
      <c r="B36" s="12">
        <v>201903</v>
      </c>
      <c r="C36" s="109" t="s">
        <v>125</v>
      </c>
      <c r="D36" s="12">
        <v>900</v>
      </c>
      <c r="E36" s="12">
        <v>1178</v>
      </c>
      <c r="F36" s="12"/>
      <c r="H36" s="12"/>
    </row>
    <row r="37" spans="1:8">
      <c r="A37" s="12" t="s">
        <v>138</v>
      </c>
      <c r="B37" s="12">
        <v>201903</v>
      </c>
      <c r="C37" s="109" t="s">
        <v>127</v>
      </c>
      <c r="D37" s="12">
        <v>289</v>
      </c>
      <c r="E37" s="12">
        <v>496</v>
      </c>
      <c r="F37" s="12"/>
      <c r="H37" s="12"/>
    </row>
    <row r="38" spans="1:8">
      <c r="A38" s="12" t="s">
        <v>138</v>
      </c>
      <c r="B38" s="12">
        <v>201903</v>
      </c>
      <c r="C38" s="109" t="s">
        <v>139</v>
      </c>
      <c r="D38" s="12">
        <v>65</v>
      </c>
      <c r="E38" s="12">
        <v>0</v>
      </c>
      <c r="F38" s="12"/>
      <c r="H38" s="12"/>
    </row>
    <row r="39" spans="1:8">
      <c r="A39" s="12" t="s">
        <v>138</v>
      </c>
      <c r="B39" s="12">
        <v>201903</v>
      </c>
      <c r="C39" s="109" t="s">
        <v>129</v>
      </c>
      <c r="D39" s="12">
        <v>392</v>
      </c>
      <c r="E39" s="12">
        <v>682</v>
      </c>
      <c r="F39" s="12"/>
      <c r="H39" s="12"/>
    </row>
    <row r="40" spans="1:8">
      <c r="A40" s="12" t="s">
        <v>138</v>
      </c>
      <c r="B40" s="12">
        <v>201903</v>
      </c>
      <c r="C40" s="109" t="s">
        <v>140</v>
      </c>
      <c r="D40" s="12">
        <v>240</v>
      </c>
      <c r="E40" s="12">
        <v>0</v>
      </c>
      <c r="F40" s="12"/>
      <c r="H40" s="12"/>
    </row>
    <row r="41" spans="1:8">
      <c r="A41" s="12" t="s">
        <v>138</v>
      </c>
      <c r="B41" s="12">
        <v>201903</v>
      </c>
      <c r="C41" s="109" t="s">
        <v>98</v>
      </c>
      <c r="D41" s="12">
        <v>897</v>
      </c>
      <c r="E41" s="12">
        <v>930</v>
      </c>
      <c r="F41" s="12"/>
      <c r="H41" s="12"/>
    </row>
    <row r="42" spans="1:8">
      <c r="A42" s="12" t="s">
        <v>138</v>
      </c>
      <c r="B42" s="12">
        <v>201903</v>
      </c>
      <c r="C42" s="109" t="s">
        <v>257</v>
      </c>
      <c r="D42" s="12">
        <v>27</v>
      </c>
      <c r="E42" s="12">
        <v>0</v>
      </c>
      <c r="F42" s="12"/>
      <c r="H42" s="12"/>
    </row>
    <row r="43" spans="1:8">
      <c r="A43" s="12" t="s">
        <v>138</v>
      </c>
      <c r="B43" s="12">
        <v>201903</v>
      </c>
      <c r="C43" s="109" t="s">
        <v>141</v>
      </c>
      <c r="D43" s="12">
        <v>7</v>
      </c>
      <c r="E43" s="12">
        <v>0</v>
      </c>
      <c r="F43" s="12"/>
      <c r="H43" s="12"/>
    </row>
    <row r="44" spans="1:8">
      <c r="A44" s="12" t="s">
        <v>138</v>
      </c>
      <c r="B44" s="12">
        <v>201903</v>
      </c>
      <c r="C44" s="109" t="s">
        <v>265</v>
      </c>
      <c r="D44" s="12">
        <v>251</v>
      </c>
      <c r="E44" s="12">
        <v>0</v>
      </c>
      <c r="F44" s="12"/>
      <c r="H44" s="12"/>
    </row>
    <row r="45" spans="1:8">
      <c r="A45" s="12" t="s">
        <v>138</v>
      </c>
      <c r="B45" s="12">
        <v>201903</v>
      </c>
      <c r="C45" s="109" t="s">
        <v>100</v>
      </c>
      <c r="D45" s="12">
        <v>495</v>
      </c>
      <c r="E45" s="12">
        <v>527</v>
      </c>
      <c r="F45" s="12"/>
      <c r="H45" s="12"/>
    </row>
    <row r="46" spans="1:8">
      <c r="A46" s="12" t="s">
        <v>138</v>
      </c>
      <c r="B46" s="12">
        <v>201903</v>
      </c>
      <c r="C46" s="109" t="s">
        <v>102</v>
      </c>
      <c r="D46" s="12">
        <v>582</v>
      </c>
      <c r="E46" s="12">
        <v>620</v>
      </c>
      <c r="F46" s="12"/>
      <c r="H46" s="12"/>
    </row>
    <row r="47" spans="1:8">
      <c r="A47" s="12" t="s">
        <v>138</v>
      </c>
      <c r="B47" s="12">
        <v>201903</v>
      </c>
      <c r="C47" s="109" t="s">
        <v>103</v>
      </c>
      <c r="D47" s="12">
        <v>405</v>
      </c>
      <c r="E47" s="12">
        <v>434</v>
      </c>
      <c r="F47" s="12"/>
      <c r="H47" s="12"/>
    </row>
    <row r="48" spans="1:8">
      <c r="A48" s="12" t="s">
        <v>138</v>
      </c>
      <c r="B48" s="12">
        <v>201903</v>
      </c>
      <c r="C48" s="109" t="s">
        <v>105</v>
      </c>
      <c r="D48" s="12">
        <v>557</v>
      </c>
      <c r="E48" s="12">
        <v>558</v>
      </c>
      <c r="F48" s="12"/>
      <c r="H48" s="12"/>
    </row>
    <row r="49" spans="1:12">
      <c r="A49" s="12" t="s">
        <v>138</v>
      </c>
      <c r="B49" s="12">
        <v>201903</v>
      </c>
      <c r="C49" s="109" t="s">
        <v>142</v>
      </c>
      <c r="D49" s="12">
        <v>28</v>
      </c>
      <c r="E49" s="12">
        <v>0</v>
      </c>
      <c r="F49" s="12"/>
      <c r="H49" s="12"/>
    </row>
    <row r="50" spans="1:12">
      <c r="A50" s="12" t="s">
        <v>138</v>
      </c>
      <c r="B50" s="12">
        <v>201903</v>
      </c>
      <c r="C50" s="109" t="s">
        <v>121</v>
      </c>
      <c r="D50" s="12">
        <v>863</v>
      </c>
      <c r="E50" s="12">
        <v>992</v>
      </c>
      <c r="F50" s="12"/>
      <c r="H50" s="12"/>
    </row>
    <row r="51" spans="1:12">
      <c r="A51" s="12" t="s">
        <v>138</v>
      </c>
      <c r="B51" s="12">
        <v>201903</v>
      </c>
      <c r="C51" s="109" t="s">
        <v>143</v>
      </c>
      <c r="D51" s="12">
        <v>31</v>
      </c>
      <c r="E51" s="12">
        <v>0</v>
      </c>
      <c r="F51" s="12"/>
      <c r="H51" s="12"/>
    </row>
    <row r="52" spans="1:12">
      <c r="A52" s="12" t="s">
        <v>138</v>
      </c>
      <c r="B52" s="12">
        <v>201903</v>
      </c>
      <c r="C52" s="109" t="s">
        <v>281</v>
      </c>
      <c r="D52" s="12">
        <v>1</v>
      </c>
      <c r="E52" s="12">
        <v>0</v>
      </c>
      <c r="F52" s="12"/>
      <c r="H52" s="12"/>
    </row>
    <row r="53" spans="1:12">
      <c r="A53" s="12" t="s">
        <v>138</v>
      </c>
      <c r="B53" s="12">
        <v>201903</v>
      </c>
      <c r="C53" s="109" t="s">
        <v>110</v>
      </c>
      <c r="D53" s="12">
        <v>726</v>
      </c>
      <c r="E53" s="12">
        <v>744</v>
      </c>
      <c r="F53" s="12"/>
      <c r="H53" s="12"/>
    </row>
    <row r="54" spans="1:12">
      <c r="A54" s="109" t="s">
        <v>138</v>
      </c>
      <c r="B54" s="109">
        <v>201903</v>
      </c>
      <c r="C54" s="109" t="s">
        <v>112</v>
      </c>
      <c r="D54" s="109">
        <v>707</v>
      </c>
      <c r="E54" s="109">
        <v>713</v>
      </c>
      <c r="H54" s="12"/>
    </row>
    <row r="55" spans="1:12">
      <c r="A55" s="109" t="s">
        <v>138</v>
      </c>
      <c r="B55" s="109">
        <v>201903</v>
      </c>
      <c r="C55" s="109" t="s">
        <v>96</v>
      </c>
      <c r="D55" s="109">
        <v>752</v>
      </c>
      <c r="E55" s="109">
        <v>744</v>
      </c>
      <c r="H55" s="12"/>
    </row>
    <row r="56" spans="1:12">
      <c r="A56" s="109" t="s">
        <v>138</v>
      </c>
      <c r="B56" s="109">
        <v>201903</v>
      </c>
      <c r="C56" s="109" t="s">
        <v>282</v>
      </c>
      <c r="D56" s="109">
        <v>27</v>
      </c>
      <c r="E56" s="109">
        <v>0</v>
      </c>
      <c r="H56" s="12"/>
    </row>
    <row r="57" spans="1:12">
      <c r="A57" s="109" t="s">
        <v>138</v>
      </c>
      <c r="B57" s="109">
        <v>201903</v>
      </c>
      <c r="C57" s="109" t="s">
        <v>283</v>
      </c>
      <c r="D57" s="109">
        <v>3</v>
      </c>
      <c r="E57" s="109">
        <v>0</v>
      </c>
      <c r="H57" s="12"/>
    </row>
    <row r="58" spans="1:12">
      <c r="A58" s="109" t="s">
        <v>138</v>
      </c>
      <c r="B58" s="109">
        <v>201903</v>
      </c>
      <c r="C58" s="109" t="s">
        <v>284</v>
      </c>
      <c r="D58" s="109">
        <v>1</v>
      </c>
      <c r="E58" s="109">
        <v>0</v>
      </c>
      <c r="H58" s="12"/>
    </row>
    <row r="59" spans="1:12">
      <c r="A59" s="109" t="s">
        <v>138</v>
      </c>
      <c r="B59" s="109">
        <v>201903</v>
      </c>
      <c r="C59" s="109" t="s">
        <v>114</v>
      </c>
      <c r="D59" s="109">
        <v>813</v>
      </c>
      <c r="E59" s="109">
        <v>992</v>
      </c>
      <c r="H59" s="12"/>
    </row>
    <row r="60" spans="1:12">
      <c r="A60" s="109" t="s">
        <v>138</v>
      </c>
      <c r="B60" s="109">
        <v>201903</v>
      </c>
      <c r="C60" s="109" t="s">
        <v>285</v>
      </c>
      <c r="D60" s="109">
        <v>1</v>
      </c>
      <c r="E60" s="109">
        <v>0</v>
      </c>
      <c r="H60" s="12"/>
    </row>
    <row r="61" spans="1:12">
      <c r="A61" s="109" t="s">
        <v>138</v>
      </c>
      <c r="B61" s="109">
        <v>201903</v>
      </c>
      <c r="C61" s="109" t="s">
        <v>115</v>
      </c>
      <c r="D61" s="109">
        <v>722</v>
      </c>
      <c r="E61" s="109">
        <v>744</v>
      </c>
      <c r="H61" s="12"/>
    </row>
    <row r="62" spans="1:12">
      <c r="A62" s="109" t="s">
        <v>138</v>
      </c>
      <c r="B62" s="109">
        <v>201903</v>
      </c>
      <c r="C62" s="109" t="s">
        <v>248</v>
      </c>
      <c r="D62" s="109">
        <v>159</v>
      </c>
      <c r="E62" s="109">
        <v>248</v>
      </c>
      <c r="H62" s="12"/>
    </row>
    <row r="63" spans="1:12">
      <c r="A63" s="109" t="s">
        <v>138</v>
      </c>
      <c r="B63" s="109">
        <v>201903</v>
      </c>
      <c r="C63" s="109" t="s">
        <v>249</v>
      </c>
      <c r="D63" s="109">
        <v>346</v>
      </c>
      <c r="E63" s="109">
        <v>372</v>
      </c>
      <c r="H63" s="12"/>
      <c r="L63" s="98" t="s">
        <v>235</v>
      </c>
    </row>
    <row r="64" spans="1:12">
      <c r="A64" s="109" t="s">
        <v>138</v>
      </c>
      <c r="B64" s="109">
        <v>201903</v>
      </c>
      <c r="C64" s="109" t="s">
        <v>250</v>
      </c>
      <c r="D64" s="109">
        <v>223</v>
      </c>
      <c r="E64" s="109">
        <v>248</v>
      </c>
      <c r="H64" s="12"/>
      <c r="L64" s="98" t="s">
        <v>236</v>
      </c>
    </row>
    <row r="65" spans="1:12">
      <c r="A65" s="109" t="s">
        <v>138</v>
      </c>
      <c r="B65" s="109">
        <v>201903</v>
      </c>
      <c r="C65" s="109" t="s">
        <v>251</v>
      </c>
      <c r="D65" s="109">
        <v>241</v>
      </c>
      <c r="E65" s="109">
        <v>310</v>
      </c>
      <c r="H65" s="12"/>
      <c r="L65" s="98" t="s">
        <v>237</v>
      </c>
    </row>
    <row r="66" spans="1:12">
      <c r="A66" s="109" t="s">
        <v>138</v>
      </c>
      <c r="B66" s="109">
        <v>201903</v>
      </c>
      <c r="C66" s="109" t="s">
        <v>252</v>
      </c>
      <c r="D66" s="109">
        <v>415</v>
      </c>
      <c r="E66" s="109">
        <v>496</v>
      </c>
      <c r="F66" s="12"/>
      <c r="G66"/>
      <c r="H66" s="12"/>
      <c r="L66" s="98" t="s">
        <v>238</v>
      </c>
    </row>
    <row r="67" spans="1:12">
      <c r="A67" s="109" t="s">
        <v>138</v>
      </c>
      <c r="B67" s="109">
        <v>201903</v>
      </c>
      <c r="C67" s="109" t="s">
        <v>253</v>
      </c>
      <c r="D67" s="109">
        <v>523</v>
      </c>
      <c r="E67" s="109">
        <v>682</v>
      </c>
      <c r="F67" s="12"/>
      <c r="G67"/>
      <c r="H67" s="12"/>
      <c r="L67" s="98" t="s">
        <v>239</v>
      </c>
    </row>
    <row r="68" spans="1:12">
      <c r="A68" s="109" t="s">
        <v>138</v>
      </c>
      <c r="B68" s="109">
        <v>201903</v>
      </c>
      <c r="C68" s="109" t="s">
        <v>254</v>
      </c>
      <c r="D68" s="109">
        <v>398</v>
      </c>
      <c r="E68" s="109">
        <v>496</v>
      </c>
      <c r="F68" s="12"/>
      <c r="G68"/>
      <c r="H68" s="12"/>
      <c r="L68" s="98" t="s">
        <v>240</v>
      </c>
    </row>
    <row r="69" spans="1:12">
      <c r="A69" s="109" t="s">
        <v>138</v>
      </c>
      <c r="B69" s="109">
        <v>201903</v>
      </c>
      <c r="C69" s="109" t="s">
        <v>116</v>
      </c>
      <c r="D69" s="109">
        <v>249</v>
      </c>
      <c r="E69" s="109">
        <v>341</v>
      </c>
      <c r="F69" s="12"/>
      <c r="G69"/>
      <c r="H69" s="12"/>
      <c r="L69" s="98" t="s">
        <v>241</v>
      </c>
    </row>
    <row r="70" spans="1:12">
      <c r="A70" s="109" t="s">
        <v>138</v>
      </c>
      <c r="B70" s="109">
        <v>201903</v>
      </c>
      <c r="C70" s="109" t="s">
        <v>124</v>
      </c>
      <c r="D70" s="109">
        <v>35</v>
      </c>
      <c r="E70" s="109">
        <v>124</v>
      </c>
      <c r="F70" s="12"/>
      <c r="G70"/>
      <c r="H70" s="12"/>
      <c r="L70" s="98" t="s">
        <v>242</v>
      </c>
    </row>
    <row r="71" spans="1:12">
      <c r="A71" s="109" t="s">
        <v>138</v>
      </c>
      <c r="B71" s="109">
        <v>201903</v>
      </c>
      <c r="C71" s="109" t="s">
        <v>144</v>
      </c>
      <c r="D71" s="109">
        <v>10</v>
      </c>
      <c r="E71" s="109">
        <v>0</v>
      </c>
      <c r="L71" s="98" t="s">
        <v>243</v>
      </c>
    </row>
    <row r="72" spans="1:12">
      <c r="A72" s="109" t="s">
        <v>138</v>
      </c>
      <c r="B72" s="109">
        <v>201903</v>
      </c>
      <c r="C72" s="109" t="s">
        <v>286</v>
      </c>
      <c r="D72" s="109">
        <v>24</v>
      </c>
      <c r="E72" s="109">
        <v>0</v>
      </c>
    </row>
    <row r="73" spans="1:12">
      <c r="A73" s="109" t="s">
        <v>138</v>
      </c>
      <c r="B73" s="109">
        <v>201903</v>
      </c>
      <c r="C73" s="109" t="s">
        <v>287</v>
      </c>
      <c r="D73" s="109">
        <v>2</v>
      </c>
      <c r="E73" s="109">
        <v>0</v>
      </c>
    </row>
    <row r="74" spans="1:12">
      <c r="A74" s="109" t="s">
        <v>138</v>
      </c>
      <c r="B74" s="109">
        <v>201903</v>
      </c>
      <c r="C74" s="109" t="s">
        <v>288</v>
      </c>
      <c r="D74" s="109">
        <v>1</v>
      </c>
      <c r="E74" s="109">
        <v>0</v>
      </c>
    </row>
    <row r="78" spans="1:12">
      <c r="C78" s="112"/>
      <c r="D78" s="111"/>
      <c r="E78" s="111"/>
    </row>
    <row r="82" spans="3:5">
      <c r="C82" s="111" t="s">
        <v>255</v>
      </c>
      <c r="D82" s="111">
        <f>SUMIF($C$2:$C$80,"E406A",D$2:D$80) + SUMIF($C$2:$C$80,"E406B",D$2:D$80)</f>
        <v>230</v>
      </c>
      <c r="E82" s="111">
        <f>SUMIF($C$2:$C$80,"E406A",E$2:E$80) + SUMIF($C$2:$C$80,"E406B",E$2:E$80)</f>
        <v>279</v>
      </c>
    </row>
    <row r="83" spans="3:5">
      <c r="C83" s="111" t="s">
        <v>256</v>
      </c>
      <c r="D83" s="111">
        <f>SUMIF($C$2:$C$80,"E500",D$2:D$80) + SUMIF($C$2:$C$80,"E501",D$2:D$80)</f>
        <v>569</v>
      </c>
      <c r="E83" s="111">
        <f>SUMIF($C$2:$C$80,"E500",E$2:E$80) + SUMIF($C$2:$C$80,"E501",E$2:E$80)</f>
        <v>620</v>
      </c>
    </row>
    <row r="86" spans="3:5">
      <c r="C86" s="14"/>
      <c r="E86" s="14"/>
    </row>
    <row r="87" spans="3:5">
      <c r="C87" s="14"/>
      <c r="E87" s="14"/>
    </row>
    <row r="88" spans="3:5">
      <c r="C88" s="112"/>
      <c r="D88" s="111"/>
      <c r="E88" s="111"/>
    </row>
    <row r="89" spans="3:5">
      <c r="C89" s="112"/>
      <c r="D89" s="111"/>
      <c r="E89" s="111"/>
    </row>
    <row r="90" spans="3:5">
      <c r="C90" s="112"/>
      <c r="D90" s="111"/>
      <c r="E90" s="111"/>
    </row>
    <row r="91" spans="3:5">
      <c r="C91" s="112"/>
      <c r="D91" s="111"/>
      <c r="E91" s="111"/>
    </row>
    <row r="92" spans="3:5">
      <c r="C92" s="112"/>
      <c r="D92" s="111"/>
      <c r="E92" s="111"/>
    </row>
    <row r="93" spans="3:5">
      <c r="C93" s="112"/>
      <c r="D93" s="111"/>
      <c r="E93" s="111"/>
    </row>
    <row r="94" spans="3:5">
      <c r="C94" s="112"/>
      <c r="D94" s="111"/>
      <c r="E94" s="111"/>
    </row>
    <row r="95" spans="3:5">
      <c r="C95" s="112"/>
      <c r="D95" s="111"/>
      <c r="E95" s="111"/>
    </row>
    <row r="96" spans="3:5">
      <c r="C96" s="112"/>
      <c r="D96" s="111"/>
      <c r="E96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2019-04-26T15:19:30Z</dcterms:modified>
</cp:coreProperties>
</file>