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Beddays_Data!$A$1:$E$70</definedName>
  </definedNames>
  <calcPr calcId="145621"/>
</workbook>
</file>

<file path=xl/calcChain.xml><?xml version="1.0" encoding="utf-8"?>
<calcChain xmlns="http://schemas.openxmlformats.org/spreadsheetml/2006/main">
  <c r="C53" i="1" l="1"/>
  <c r="T49" i="1" l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  <c r="V49" i="1" l="1"/>
  <c r="U44" i="1"/>
  <c r="U48" i="1"/>
  <c r="V40" i="1"/>
  <c r="V3" i="1"/>
  <c r="V5" i="1"/>
  <c r="V7" i="1"/>
  <c r="V9" i="1"/>
  <c r="V11" i="1"/>
  <c r="V13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4" i="1"/>
  <c r="V8" i="1"/>
  <c r="U12" i="1"/>
  <c r="V16" i="1"/>
  <c r="U20" i="1"/>
  <c r="V24" i="1"/>
  <c r="U28" i="1"/>
  <c r="V32" i="1"/>
  <c r="U36" i="1"/>
  <c r="V48" i="1"/>
  <c r="U8" i="1"/>
  <c r="V12" i="1"/>
  <c r="U16" i="1"/>
  <c r="V20" i="1"/>
  <c r="U24" i="1"/>
  <c r="V28" i="1"/>
  <c r="U32" i="1"/>
  <c r="V36" i="1"/>
  <c r="U40" i="1"/>
  <c r="V44" i="1"/>
  <c r="V43" i="1"/>
  <c r="V45" i="1"/>
  <c r="V47" i="1"/>
  <c r="V2" i="1"/>
  <c r="V6" i="1"/>
  <c r="V10" i="1"/>
  <c r="V14" i="1"/>
  <c r="V18" i="1"/>
  <c r="V22" i="1"/>
  <c r="V26" i="1"/>
  <c r="V30" i="1"/>
  <c r="V34" i="1"/>
  <c r="V38" i="1"/>
  <c r="V42" i="1"/>
  <c r="V46" i="1"/>
  <c r="U4" i="1"/>
  <c r="U49" i="1"/>
  <c r="U2" i="1"/>
  <c r="U6" i="1"/>
  <c r="U10" i="1"/>
  <c r="U14" i="1"/>
  <c r="U18" i="1"/>
  <c r="U22" i="1"/>
  <c r="U26" i="1"/>
  <c r="U30" i="1"/>
  <c r="U34" i="1"/>
  <c r="U38" i="1"/>
  <c r="U42" i="1"/>
  <c r="U46" i="1"/>
  <c r="U3" i="1"/>
  <c r="U7" i="1"/>
  <c r="U11" i="1"/>
  <c r="U15" i="1"/>
  <c r="U19" i="1"/>
  <c r="U23" i="1"/>
  <c r="U27" i="1"/>
  <c r="U31" i="1"/>
  <c r="U35" i="1"/>
  <c r="U39" i="1"/>
  <c r="U43" i="1"/>
  <c r="U47" i="1"/>
  <c r="U5" i="1"/>
  <c r="U9" i="1"/>
  <c r="U13" i="1"/>
  <c r="U17" i="1"/>
  <c r="U21" i="1"/>
  <c r="U25" i="1"/>
  <c r="U29" i="1"/>
  <c r="U33" i="1"/>
  <c r="U37" i="1"/>
  <c r="U41" i="1"/>
  <c r="U45" i="1"/>
  <c r="C54" i="1"/>
  <c r="P53" i="1"/>
  <c r="P54" i="1" s="1"/>
  <c r="O53" i="1"/>
  <c r="O54" i="1" s="1"/>
  <c r="L53" i="1"/>
  <c r="L54" i="1" s="1"/>
  <c r="K53" i="1"/>
  <c r="K54" i="1" s="1"/>
  <c r="H53" i="1"/>
  <c r="H54" i="1" s="1"/>
  <c r="G53" i="1"/>
  <c r="G54" i="1" s="1"/>
  <c r="D53" i="1"/>
  <c r="D54" i="1" s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I6" i="2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3" i="3" l="1"/>
  <c r="L44" i="2" s="1"/>
  <c r="D83" i="3"/>
  <c r="K44" i="2" s="1"/>
  <c r="Q38" i="5" s="1"/>
  <c r="E82" i="3"/>
  <c r="L40" i="2" s="1"/>
  <c r="N40" i="2" s="1"/>
  <c r="D82" i="3"/>
  <c r="K40" i="2" s="1"/>
  <c r="Q34" i="5" s="1"/>
  <c r="K7" i="2"/>
  <c r="Q4" i="5" s="1"/>
  <c r="L7" i="2"/>
  <c r="N7" i="2" s="1"/>
  <c r="K8" i="2"/>
  <c r="Q5" i="5" s="1"/>
  <c r="L8" i="2"/>
  <c r="N8" i="2" s="1"/>
  <c r="K9" i="2"/>
  <c r="Q6" i="5" s="1"/>
  <c r="L9" i="2"/>
  <c r="N9" i="2" s="1"/>
  <c r="K10" i="2"/>
  <c r="Q7" i="5" s="1"/>
  <c r="L10" i="2"/>
  <c r="K11" i="2"/>
  <c r="Q8" i="5" s="1"/>
  <c r="L11" i="2"/>
  <c r="N11" i="2" s="1"/>
  <c r="K12" i="2"/>
  <c r="Q9" i="5" s="1"/>
  <c r="L12" i="2"/>
  <c r="N12" i="2" s="1"/>
  <c r="K13" i="2"/>
  <c r="Q10" i="5" s="1"/>
  <c r="L13" i="2"/>
  <c r="K14" i="2"/>
  <c r="Q11" i="5" s="1"/>
  <c r="L14" i="2"/>
  <c r="N14" i="2" s="1"/>
  <c r="K15" i="2"/>
  <c r="Q12" i="5" s="1"/>
  <c r="L15" i="2"/>
  <c r="N15" i="2" s="1"/>
  <c r="K16" i="2"/>
  <c r="Q13" i="5" s="1"/>
  <c r="L16" i="2"/>
  <c r="N16" i="2" s="1"/>
  <c r="K17" i="2"/>
  <c r="Q14" i="5" s="1"/>
  <c r="L17" i="2"/>
  <c r="K18" i="2"/>
  <c r="Q15" i="5" s="1"/>
  <c r="L18" i="2"/>
  <c r="K20" i="2"/>
  <c r="Q16" i="5" s="1"/>
  <c r="L20" i="2"/>
  <c r="N20" i="2" s="1"/>
  <c r="K21" i="2"/>
  <c r="Q17" i="5" s="1"/>
  <c r="L21" i="2"/>
  <c r="K22" i="2"/>
  <c r="Q18" i="5" s="1"/>
  <c r="L22" i="2"/>
  <c r="K23" i="2"/>
  <c r="Q19" i="5" s="1"/>
  <c r="L23" i="2"/>
  <c r="N23" i="2" s="1"/>
  <c r="K24" i="2"/>
  <c r="Q20" i="5" s="1"/>
  <c r="L24" i="2"/>
  <c r="N24" i="2" s="1"/>
  <c r="K25" i="2"/>
  <c r="Q21" i="5" s="1"/>
  <c r="L25" i="2"/>
  <c r="N25" i="2" s="1"/>
  <c r="K26" i="2"/>
  <c r="Q22" i="5" s="1"/>
  <c r="L26" i="2"/>
  <c r="N26" i="2" s="1"/>
  <c r="K28" i="2"/>
  <c r="Q23" i="5" s="1"/>
  <c r="L28" i="2"/>
  <c r="N28" i="2" s="1"/>
  <c r="K29" i="2"/>
  <c r="Q24" i="5" s="1"/>
  <c r="L29" i="2"/>
  <c r="K30" i="2"/>
  <c r="Q25" i="5" s="1"/>
  <c r="L30" i="2"/>
  <c r="N30" i="2" s="1"/>
  <c r="K31" i="2"/>
  <c r="Q26" i="5" s="1"/>
  <c r="L31" i="2"/>
  <c r="N31" i="2" s="1"/>
  <c r="K32" i="2"/>
  <c r="Q27" i="5" s="1"/>
  <c r="L32" i="2"/>
  <c r="N32" i="2" s="1"/>
  <c r="K33" i="2"/>
  <c r="Q28" i="5" s="1"/>
  <c r="L33" i="2"/>
  <c r="N33" i="2" s="1"/>
  <c r="K34" i="2"/>
  <c r="Q29" i="5" s="1"/>
  <c r="L34" i="2"/>
  <c r="K36" i="2"/>
  <c r="Q30" i="5" s="1"/>
  <c r="L36" i="2"/>
  <c r="N36" i="2" s="1"/>
  <c r="K37" i="2"/>
  <c r="Q31" i="5" s="1"/>
  <c r="L37" i="2"/>
  <c r="N37" i="2" s="1"/>
  <c r="K38" i="2"/>
  <c r="Q32" i="5" s="1"/>
  <c r="L38" i="2"/>
  <c r="K39" i="2"/>
  <c r="Q33" i="5" s="1"/>
  <c r="L39" i="2"/>
  <c r="N39" i="2" s="1"/>
  <c r="K41" i="2"/>
  <c r="Q35" i="5" s="1"/>
  <c r="L41" i="2"/>
  <c r="N41" i="2" s="1"/>
  <c r="K42" i="2"/>
  <c r="Q36" i="5" s="1"/>
  <c r="L42" i="2"/>
  <c r="K43" i="2"/>
  <c r="Q37" i="5" s="1"/>
  <c r="L43" i="2"/>
  <c r="N43" i="2" s="1"/>
  <c r="K45" i="2"/>
  <c r="Q39" i="5" s="1"/>
  <c r="L45" i="2"/>
  <c r="K46" i="2"/>
  <c r="Q40" i="5" s="1"/>
  <c r="L46" i="2"/>
  <c r="K47" i="2"/>
  <c r="Q41" i="5" s="1"/>
  <c r="L47" i="2"/>
  <c r="N47" i="2" s="1"/>
  <c r="K48" i="2"/>
  <c r="Q42" i="5" s="1"/>
  <c r="L48" i="2"/>
  <c r="K49" i="2"/>
  <c r="Q43" i="5" s="1"/>
  <c r="L49" i="2"/>
  <c r="K50" i="2"/>
  <c r="Q44" i="5" s="1"/>
  <c r="L50" i="2"/>
  <c r="L6" i="2"/>
  <c r="K6" i="2"/>
  <c r="Q3" i="5" s="1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O44" i="4" l="1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I25" i="2" s="1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I13" i="2" s="1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K19" i="2"/>
  <c r="M19" i="2" s="1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40" i="2" l="1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I52" i="2" s="1"/>
  <c r="Q51" i="2"/>
  <c r="Q19" i="2"/>
  <c r="P19" i="2"/>
  <c r="H19" i="2"/>
  <c r="P52" i="2" l="1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803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<sst xmlns="http://schemas.openxmlformats.org/spreadsheetml/2006/main" count="1064" uniqueCount="285">
  <si>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</si>
  <si>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</si>
  <si>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</si>
  <si>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</si>
  <si>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</si>
  <si>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</si>
  <si>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</si>
  <si>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</si>
  <si>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</si>
  <si>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</si>
  <si>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</si>
  <si>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</si>
  <si>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</si>
  <si>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</si>
  <si>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</si>
  <si>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</si>
  <si>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</si>
  <si>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</si>
  <si>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</si>
  <si>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</si>
  <si>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</si>
  <si>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</si>
  <si>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</si>
  <si>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</si>
  <si>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</si>
  <si>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</si>
  <si>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</si>
  <si>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</si>
  <si>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</si>
  <si>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</si>
  <si>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</si>
  <si>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</si>
  <si>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</si>
  <si>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</si>
  <si>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</si>
  <si>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</si>
  <si>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</si>
  <si>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</si>
  <si>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</si>
  <si>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</si>
  <si>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</si>
  <si>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</si>
  <si>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</si>
  <si>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</si>
  <si>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</si>
  <si>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</si>
  <si>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</si>
  <si>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</si>
  <si>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</si>
  <si>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</si>
  <si>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</si>
  <si>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</si>
  <si>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</si>
  <si>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</si>
  <si>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</si>
  <si>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</si>
  <si>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</si>
  <si>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</si>
  <si>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</si>
  <si>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</si>
  <si>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</si>
  <si>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</si>
  <si>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</si>
  <si>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</si>
  <si>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</si>
  <si>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</si>
  <si>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</si>
  <si>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</si>
  <si>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</si>
  <si>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</si>
  <si>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</si>
  <si>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</si>
  <si>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</si>
  <si>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</si>
  <si>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</si>
  <si>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</si>
  <si>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</si>
  <si>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</si>
  <si>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</si>
  <si>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</si>
  <si>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</si>
  <si>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</si>
  <si>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</si>
  <si>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</si>
  <si>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</si>
  <si>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</si>
  <si>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</si>
  <si>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</si>
  <si>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</si>
  <si>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</si>
  <si>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</si>
  <si>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</si>
  <si>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</si>
  <si>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</si>
  <si>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</si>
  <si>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</si>
  <si>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</si>
  <si>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</si>
  <si>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</si>
  <si>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</si>
  <si>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</si>
  <si>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</si>
  <si>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</si>
  <si>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</si>
  <si>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</si>
  <si>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</si>
  <si>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</si>
  <si>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</si>
  <si>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</si>
  <si>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</si>
  <si>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</si>
  <si>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</si>
  <si>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</si>
  <si>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</si>
  <si>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</si>
  <si>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</si>
  <si>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</si>
  <si>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</si>
  <si>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</si>
  <si>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</si>
  <si>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</si>
  <si>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</si>
  <si>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</si>
  <si>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</si>
  <si>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</si>
  <si>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</si>
  <si>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</si>
  <si>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</si>
  <si>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</si>
  <si>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</si>
  <si>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</si>
  <si>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</si>
  <si>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</si>
  <si>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</si>
  <si>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</si>
  <si>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</si>
  <si>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</si>
  <si>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</si>
  <si>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</si>
  <si>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</si>
  <si>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</si>
  <si>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</si>
  <si>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</si>
  <si>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</si>
  <si>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</si>
  <si>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</si>
  <si>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</si>
  <si>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</si>
  <si>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</si>
  <si>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</si>
  <si>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</si>
  <si>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</si>
  <si>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</si>
  <si>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</si>
  <si>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</si>
  <si>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</si>
  <si>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</si>
  <si>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</si>
  <si>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</si>
  <si>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</si>
  <si>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</si>
  <si>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</si>
  <si>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</si>
  <si>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</si>
  <si>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</si>
  <si>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P1</t>
  </si>
  <si>
    <t>SSU</t>
  </si>
  <si>
    <t>38B</t>
  </si>
  <si>
    <t>A516</t>
  </si>
  <si>
    <t>A606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</si>
  <si>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</si>
  <si>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</si>
  <si>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</si>
  <si>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</si>
  <si>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</si>
  <si>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</si>
  <si>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</si>
  <si>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</si>
  <si>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</si>
  <si>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</si>
  <si>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</si>
  <si>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</si>
  <si>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</si>
  <si>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</si>
  <si>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</si>
  <si>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</si>
  <si>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</si>
  <si>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</si>
  <si>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</si>
  <si>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</si>
  <si>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</si>
  <si>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</si>
  <si>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</si>
  <si>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</si>
  <si>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</si>
  <si>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</si>
  <si>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</si>
  <si>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</si>
  <si>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</si>
  <si>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</si>
  <si>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</si>
  <si>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</si>
  <si>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</si>
  <si>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</si>
  <si>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</si>
  <si>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</si>
  <si>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</si>
  <si>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</si>
  <si>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</si>
  <si>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</si>
  <si>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</si>
  <si>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</si>
  <si>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</si>
  <si>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</si>
  <si>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</si>
  <si>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</si>
  <si>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</si>
  <si>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</si>
  <si>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</si>
  <si>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</si>
  <si>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</si>
  <si>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</si>
  <si>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</si>
  <si>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</si>
  <si>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</si>
  <si>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</si>
  <si>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</si>
  <si>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</si>
  <si>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</si>
  <si>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</si>
  <si>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</si>
  <si>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</si>
  <si>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</si>
  <si>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</si>
  <si>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</si>
  <si>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</si>
  <si>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</si>
  <si>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</si>
  <si>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</si>
  <si>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</si>
  <si>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</si>
  <si>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</si>
  <si>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</si>
  <si>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</si>
  <si>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</si>
  <si>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</si>
  <si>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</si>
  <si>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</si>
  <si>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</si>
  <si>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</si>
  <si>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</si>
  <si>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</si>
  <si>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</si>
  <si>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</si>
  <si>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</si>
  <si>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</si>
  <si>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</si>
  <si>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</si>
  <si>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</si>
  <si>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</si>
  <si>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</si>
  <si>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</si>
  <si>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</si>
  <si>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A520A</t>
  </si>
  <si>
    <t>H304 103101</t>
  </si>
  <si>
    <t>C602</t>
  </si>
  <si>
    <t>36</t>
  </si>
  <si>
    <t>A512</t>
  </si>
  <si>
    <t>Difference</t>
  </si>
  <si>
    <t>-</t>
  </si>
  <si>
    <t xml:space="preserve">Childrens Wards Total </t>
  </si>
  <si>
    <t xml:space="preserve">Womens Ward Total </t>
  </si>
  <si>
    <t>CIU</t>
  </si>
  <si>
    <t>D701A</t>
  </si>
  <si>
    <t>D301</t>
  </si>
  <si>
    <t>D502B</t>
  </si>
  <si>
    <t>D502A</t>
  </si>
  <si>
    <t>39O</t>
  </si>
  <si>
    <t>60S</t>
  </si>
  <si>
    <t>A217A</t>
  </si>
  <si>
    <t>DAU</t>
  </si>
  <si>
    <t>H303</t>
  </si>
  <si>
    <t xml:space="preserve">Specialised Services Total </t>
  </si>
  <si>
    <t>Head of Nursing Comments where the total fill rate is  75% or less</t>
  </si>
  <si>
    <t xml:space="preserve">The acuity and dependency was lower than expected with the staffing and bed base flexed accordingly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</si>
</sst>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1" fillId="0" borderId="0" xfId="1" quotePrefix="1"/>
    <xf numFmtId="0" fontId="4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5" borderId="8" xfId="0" applyFont="1" applyFill="1" applyBorder="1"/>
    <xf numFmtId="0" fontId="5" fillId="0" borderId="0" xfId="0" applyFont="1"/>
    <xf numFmtId="0" fontId="2" fillId="5" borderId="9" xfId="0" applyFont="1" applyFill="1" applyBorder="1"/>
    <xf numFmtId="0" fontId="2" fillId="5" borderId="6" xfId="0" applyFont="1" applyFill="1" applyBorder="1"/>
    <xf numFmtId="164" fontId="2" fillId="5" borderId="10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164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7" fillId="0" borderId="0" xfId="0" applyFont="1"/>
    <xf numFmtId="0" fontId="6" fillId="0" borderId="1" xfId="0" quotePrefix="1" applyFont="1" applyBorder="1"/>
    <xf numFmtId="1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wrapText="1"/>
    </xf>
    <xf numFmtId="9" fontId="8" fillId="3" borderId="3" xfId="0" applyNumberFormat="1" applyFont="1" applyFill="1" applyBorder="1" applyAlignment="1">
      <alignment horizontal="center" wrapText="1"/>
    </xf>
    <xf numFmtId="1" fontId="8" fillId="3" borderId="4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0" fontId="1" fillId="0" borderId="0" xfId="1" applyFill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70" tableType="queryTable" totalsRowShown="0" headerRowDxfId="5">
  <autoFilter ref="A1:E70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7" uniqueName="7" name="ward_code_original" queryTableFieldId="7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D3" sqref="D3"/>
    </sheetView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257</v>
      </c>
      <c r="M1" t="s">
        <v>262</v>
      </c>
    </row>
    <row r="2" spans="1:27">
      <c r="A2" s="19" t="s">
        <v>149</v>
      </c>
      <c r="B2" s="19" t="s">
        <v>179</v>
      </c>
      <c r="C2" s="55" t="s">
        <v>180</v>
      </c>
      <c r="I2" t="s">
        <v>258</v>
      </c>
      <c r="J2" t="s">
        <v>259</v>
      </c>
      <c r="K2" t="s">
        <v>260</v>
      </c>
      <c r="L2" t="s">
        <v>261</v>
      </c>
      <c r="M2" t="s">
        <v>258</v>
      </c>
      <c r="N2" t="s">
        <v>259</v>
      </c>
      <c r="O2" t="s">
        <v>260</v>
      </c>
      <c r="P2" t="s">
        <v>261</v>
      </c>
      <c r="Q2" t="s">
        <v>178</v>
      </c>
      <c r="W2" s="58" t="s">
        <v>114</v>
      </c>
      <c r="X2" t="s">
        <v>209</v>
      </c>
      <c r="Y2" t="s">
        <v>210</v>
      </c>
      <c r="Z2" t="s">
        <v>211</v>
      </c>
    </row>
    <row r="3" spans="1:27">
      <c r="A3" s="21" t="s">
        <v>65</v>
      </c>
      <c r="B3" s="21" t="s">
        <v>17</v>
      </c>
      <c r="C3" s="99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1384.25</v>
      </c>
      <c r="J3">
        <f>VLOOKUP($A3,'Unify Report'!$A$1:$V$99,3,FALSE)</f>
        <v>1309.25</v>
      </c>
      <c r="K3">
        <f>VLOOKUP($A3,'Unify Report'!$A$1:$V$99,8,FALSE)</f>
        <v>1112.25</v>
      </c>
      <c r="L3">
        <f>VLOOKUP($A3,'Unify Report'!$A$1:$V$99,7,FALSE)</f>
        <v>1542.75</v>
      </c>
      <c r="M3">
        <f>VLOOKUP($A3,'Unify Report'!$A$1:$V$99,12,FALSE)</f>
        <v>1023</v>
      </c>
      <c r="N3">
        <f>VLOOKUP($A3,'Unify Report'!$A$1:$V$99,11,FALSE)</f>
        <v>1012.5</v>
      </c>
      <c r="O3">
        <f>VLOOKUP($A3,'Unify Report'!$A$1:$V$99,16,FALSE)</f>
        <v>682</v>
      </c>
      <c r="P3">
        <f>VLOOKUP($A3,'Unify Report'!$A$1:$V$99,15,FALSE)</f>
        <v>1430</v>
      </c>
      <c r="Q3" s="98">
        <f>VLOOKUP($C3,CHPPD!$D$6:$Q$70,8,FALSE)</f>
        <v>770</v>
      </c>
      <c r="W3" t="s">
        <v>212</v>
      </c>
      <c r="X3" t="s">
        <v>209</v>
      </c>
      <c r="Y3" t="s">
        <v>210</v>
      </c>
      <c r="Z3" t="s">
        <v>213</v>
      </c>
    </row>
    <row r="4" spans="1:27">
      <c r="A4" s="21" t="s">
        <v>66</v>
      </c>
      <c r="B4" s="21" t="s">
        <v>20</v>
      </c>
      <c r="C4" s="21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2622.0666666666698</v>
      </c>
      <c r="J4">
        <f>VLOOKUP($A4,'Unify Report'!$A$1:$V$99,3,FALSE)</f>
        <v>2645.0666666666698</v>
      </c>
      <c r="K4">
        <f>VLOOKUP($A4,'Unify Report'!$A$1:$V$99,8,FALSE)</f>
        <v>2101.25</v>
      </c>
      <c r="L4">
        <f>VLOOKUP($A4,'Unify Report'!$A$1:$V$99,7,FALSE)</f>
        <v>2073</v>
      </c>
      <c r="M4">
        <f>VLOOKUP($A4,'Unify Report'!$A$1:$V$99,12,FALSE)</f>
        <v>2046</v>
      </c>
      <c r="N4">
        <f>VLOOKUP($A4,'Unify Report'!$A$1:$V$99,11,FALSE)</f>
        <v>2094.75</v>
      </c>
      <c r="O4">
        <f>VLOOKUP($A4,'Unify Report'!$A$1:$V$99,16,FALSE)</f>
        <v>1705</v>
      </c>
      <c r="P4">
        <f>VLOOKUP($A4,'Unify Report'!$A$1:$V$99,15,FALSE)</f>
        <v>1672</v>
      </c>
      <c r="Q4" s="98">
        <f>VLOOKUP($C4,CHPPD!$D$6:$Q$70,8,FALSE)</f>
        <v>787</v>
      </c>
      <c r="W4" t="s">
        <v>215</v>
      </c>
      <c r="X4" t="s">
        <v>209</v>
      </c>
      <c r="Y4" t="s">
        <v>210</v>
      </c>
      <c r="Z4" t="s">
        <v>216</v>
      </c>
    </row>
    <row r="5" spans="1:27">
      <c r="A5" s="21" t="s">
        <v>67</v>
      </c>
      <c r="B5" s="21" t="s">
        <v>19</v>
      </c>
      <c r="C5" s="21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2245.5</v>
      </c>
      <c r="J5">
        <f>VLOOKUP($A5,'Unify Report'!$A$1:$V$99,3,FALSE)</f>
        <v>1974.5</v>
      </c>
      <c r="K5">
        <f>VLOOKUP($A5,'Unify Report'!$A$1:$V$99,8,FALSE)</f>
        <v>1864.5</v>
      </c>
      <c r="L5">
        <f>VLOOKUP($A5,'Unify Report'!$A$1:$V$99,7,FALSE)</f>
        <v>2012.75</v>
      </c>
      <c r="M5">
        <f>VLOOKUP($A5,'Unify Report'!$A$1:$V$99,12,FALSE)</f>
        <v>1705</v>
      </c>
      <c r="N5">
        <f>VLOOKUP($A5,'Unify Report'!$A$1:$V$99,11,FALSE)</f>
        <v>1620.5</v>
      </c>
      <c r="O5">
        <f>VLOOKUP($A5,'Unify Report'!$A$1:$V$99,16,FALSE)</f>
        <v>1364</v>
      </c>
      <c r="P5">
        <f>VLOOKUP($A5,'Unify Report'!$A$1:$V$99,15,FALSE)</f>
        <v>1530.55</v>
      </c>
      <c r="Q5" s="98">
        <f>VLOOKUP($C5,CHPPD!$D$6:$Q$70,8,FALSE)</f>
        <v>903</v>
      </c>
      <c r="W5" t="s">
        <v>217</v>
      </c>
      <c r="X5" t="s">
        <v>209</v>
      </c>
      <c r="Y5" t="s">
        <v>210</v>
      </c>
      <c r="Z5" t="s">
        <v>211</v>
      </c>
      <c r="AA5" t="s">
        <v>216</v>
      </c>
    </row>
    <row r="6" spans="1:27">
      <c r="A6" s="21" t="s">
        <v>68</v>
      </c>
      <c r="B6" s="21" t="s">
        <v>13</v>
      </c>
      <c r="C6" s="21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1871.25</v>
      </c>
      <c r="J6">
        <f>VLOOKUP($A6,'Unify Report'!$A$1:$V$99,3,FALSE)</f>
        <v>1627.5833333333333</v>
      </c>
      <c r="K6">
        <f>VLOOKUP($A6,'Unify Report'!$A$1:$V$99,8,FALSE)</f>
        <v>1095.75</v>
      </c>
      <c r="L6">
        <f>VLOOKUP($A6,'Unify Report'!$A$1:$V$99,7,FALSE)</f>
        <v>1344.75</v>
      </c>
      <c r="M6">
        <f>VLOOKUP($A6,'Unify Report'!$A$1:$V$99,12,FALSE)</f>
        <v>1364</v>
      </c>
      <c r="N6">
        <f>VLOOKUP($A6,'Unify Report'!$A$1:$V$99,11,FALSE)</f>
        <v>1324.75</v>
      </c>
      <c r="O6">
        <f>VLOOKUP($A6,'Unify Report'!$A$1:$V$99,16,FALSE)</f>
        <v>1023</v>
      </c>
      <c r="P6">
        <f>VLOOKUP($A6,'Unify Report'!$A$1:$V$99,15,FALSE)</f>
        <v>1373.75</v>
      </c>
      <c r="Q6" s="98">
        <f>VLOOKUP($C6,CHPPD!$D$6:$Q$70,8,FALSE)</f>
        <v>704</v>
      </c>
      <c r="W6" t="s">
        <v>116</v>
      </c>
      <c r="X6" t="s">
        <v>209</v>
      </c>
      <c r="Y6" t="s">
        <v>210</v>
      </c>
      <c r="Z6" t="s">
        <v>211</v>
      </c>
    </row>
    <row r="7" spans="1:27">
      <c r="A7" s="21" t="s">
        <v>69</v>
      </c>
      <c r="B7" s="21" t="s">
        <v>18</v>
      </c>
      <c r="C7" s="21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1114</v>
      </c>
      <c r="J7">
        <f>VLOOKUP($A7,'Unify Report'!$A$1:$V$99,3,FALSE)</f>
        <v>1067</v>
      </c>
      <c r="K7">
        <f>VLOOKUP($A7,'Unify Report'!$A$1:$V$99,8,FALSE)</f>
        <v>738</v>
      </c>
      <c r="L7">
        <f>VLOOKUP($A7,'Unify Report'!$A$1:$V$99,7,FALSE)</f>
        <v>843</v>
      </c>
      <c r="M7">
        <f>VLOOKUP($A7,'Unify Report'!$A$1:$V$99,12,FALSE)</f>
        <v>682</v>
      </c>
      <c r="N7">
        <f>VLOOKUP($A7,'Unify Report'!$A$1:$V$99,11,FALSE)</f>
        <v>734.75</v>
      </c>
      <c r="O7">
        <f>VLOOKUP($A7,'Unify Report'!$A$1:$V$99,16,FALSE)</f>
        <v>682</v>
      </c>
      <c r="P7">
        <f>VLOOKUP($A7,'Unify Report'!$A$1:$V$99,15,FALSE)</f>
        <v>803</v>
      </c>
      <c r="Q7" s="98">
        <f>VLOOKUP($C7,CHPPD!$D$6:$Q$70,8,FALSE)</f>
        <v>507</v>
      </c>
      <c r="W7" t="s">
        <v>218</v>
      </c>
      <c r="X7" t="s">
        <v>209</v>
      </c>
      <c r="Y7" t="s">
        <v>210</v>
      </c>
      <c r="Z7" t="s">
        <v>216</v>
      </c>
      <c r="AA7" t="s">
        <v>214</v>
      </c>
    </row>
    <row r="8" spans="1:27">
      <c r="A8" s="21" t="s">
        <v>70</v>
      </c>
      <c r="B8" s="21" t="s">
        <v>15</v>
      </c>
      <c r="C8" s="21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1624.5</v>
      </c>
      <c r="J8">
        <f>VLOOKUP($A8,'Unify Report'!$A$1:$V$99,3,FALSE)</f>
        <v>1599.5</v>
      </c>
      <c r="K8">
        <f>VLOOKUP($A8,'Unify Report'!$A$1:$V$99,8,FALSE)</f>
        <v>1106.5</v>
      </c>
      <c r="L8">
        <f>VLOOKUP($A8,'Unify Report'!$A$1:$V$99,7,FALSE)</f>
        <v>1424.25</v>
      </c>
      <c r="M8">
        <f>VLOOKUP($A8,'Unify Report'!$A$1:$V$99,12,FALSE)</f>
        <v>1023</v>
      </c>
      <c r="N8">
        <f>VLOOKUP($A8,'Unify Report'!$A$1:$V$99,11,FALSE)</f>
        <v>990.5</v>
      </c>
      <c r="O8">
        <f>VLOOKUP($A8,'Unify Report'!$A$1:$V$99,16,FALSE)</f>
        <v>1011.5</v>
      </c>
      <c r="P8">
        <f>VLOOKUP($A8,'Unify Report'!$A$1:$V$99,15,FALSE)</f>
        <v>1364.5</v>
      </c>
      <c r="Q8" s="98">
        <f>VLOOKUP($C8,CHPPD!$D$6:$Q$70,8,FALSE)</f>
        <v>751</v>
      </c>
      <c r="W8" t="s">
        <v>130</v>
      </c>
      <c r="X8" t="s">
        <v>209</v>
      </c>
      <c r="Y8" t="s">
        <v>210</v>
      </c>
      <c r="Z8" t="s">
        <v>219</v>
      </c>
      <c r="AA8" t="s">
        <v>214</v>
      </c>
    </row>
    <row r="9" spans="1:27">
      <c r="A9" s="21" t="s">
        <v>71</v>
      </c>
      <c r="B9" s="21" t="s">
        <v>22</v>
      </c>
      <c r="C9" s="21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1124.75</v>
      </c>
      <c r="J9">
        <f>VLOOKUP($A9,'Unify Report'!$A$1:$V$99,3,FALSE)</f>
        <v>1081</v>
      </c>
      <c r="K9">
        <f>VLOOKUP($A9,'Unify Report'!$A$1:$V$99,8,FALSE)</f>
        <v>919.5</v>
      </c>
      <c r="L9">
        <f>VLOOKUP($A9,'Unify Report'!$A$1:$V$99,7,FALSE)</f>
        <v>955.5</v>
      </c>
      <c r="M9">
        <f>VLOOKUP($A9,'Unify Report'!$A$1:$V$99,12,FALSE)</f>
        <v>1023</v>
      </c>
      <c r="N9">
        <f>VLOOKUP($A9,'Unify Report'!$A$1:$V$99,11,FALSE)</f>
        <v>1023</v>
      </c>
      <c r="O9">
        <f>VLOOKUP($A9,'Unify Report'!$A$1:$V$99,16,FALSE)</f>
        <v>341</v>
      </c>
      <c r="P9">
        <f>VLOOKUP($A9,'Unify Report'!$A$1:$V$99,15,FALSE)</f>
        <v>506.75</v>
      </c>
      <c r="Q9" s="98">
        <f>VLOOKUP($C9,CHPPD!$D$6:$Q$70,8,FALSE)</f>
        <v>577</v>
      </c>
      <c r="W9" t="s">
        <v>220</v>
      </c>
      <c r="X9" t="s">
        <v>209</v>
      </c>
      <c r="Y9" t="s">
        <v>210</v>
      </c>
      <c r="Z9" t="s">
        <v>216</v>
      </c>
      <c r="AA9" t="s">
        <v>211</v>
      </c>
    </row>
    <row r="10" spans="1:27">
      <c r="A10" s="21" t="s">
        <v>72</v>
      </c>
      <c r="B10" s="21" t="s">
        <v>23</v>
      </c>
      <c r="C10" s="21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1494.5</v>
      </c>
      <c r="J10">
        <f>VLOOKUP($A10,'Unify Report'!$A$1:$V$99,3,FALSE)</f>
        <v>1392.9833333333333</v>
      </c>
      <c r="K10">
        <f>VLOOKUP($A10,'Unify Report'!$A$1:$V$99,8,FALSE)</f>
        <v>733.75</v>
      </c>
      <c r="L10">
        <f>VLOOKUP($A10,'Unify Report'!$A$1:$V$99,7,FALSE)</f>
        <v>812</v>
      </c>
      <c r="M10">
        <f>VLOOKUP($A10,'Unify Report'!$A$1:$V$99,12,FALSE)</f>
        <v>1364</v>
      </c>
      <c r="N10">
        <f>VLOOKUP($A10,'Unify Report'!$A$1:$V$99,11,FALSE)</f>
        <v>1364</v>
      </c>
      <c r="O10">
        <f>VLOOKUP($A10,'Unify Report'!$A$1:$V$99,16,FALSE)</f>
        <v>682</v>
      </c>
      <c r="P10">
        <f>VLOOKUP($A10,'Unify Report'!$A$1:$V$99,15,FALSE)</f>
        <v>725.5</v>
      </c>
      <c r="Q10" s="98">
        <f>VLOOKUP($C10,CHPPD!$D$6:$Q$70,8,FALSE)</f>
        <v>408</v>
      </c>
      <c r="W10" t="s">
        <v>122</v>
      </c>
      <c r="X10" t="s">
        <v>209</v>
      </c>
      <c r="Y10" t="s">
        <v>210</v>
      </c>
      <c r="Z10" t="s">
        <v>221</v>
      </c>
      <c r="AA10" t="s">
        <v>213</v>
      </c>
    </row>
    <row r="11" spans="1:27">
      <c r="A11" s="21" t="s">
        <v>73</v>
      </c>
      <c r="B11" s="21" t="s">
        <v>16</v>
      </c>
      <c r="C11" s="21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1127</v>
      </c>
      <c r="J11">
        <f>VLOOKUP($A11,'Unify Report'!$A$1:$V$99,3,FALSE)</f>
        <v>1070.75</v>
      </c>
      <c r="K11">
        <f>VLOOKUP($A11,'Unify Report'!$A$1:$V$99,8,FALSE)</f>
        <v>1127.75</v>
      </c>
      <c r="L11">
        <f>VLOOKUP($A11,'Unify Report'!$A$1:$V$99,7,FALSE)</f>
        <v>1226.75</v>
      </c>
      <c r="M11">
        <f>VLOOKUP($A11,'Unify Report'!$A$1:$V$99,12,FALSE)</f>
        <v>682</v>
      </c>
      <c r="N11">
        <f>VLOOKUP($A11,'Unify Report'!$A$1:$V$99,11,FALSE)</f>
        <v>679.25</v>
      </c>
      <c r="O11">
        <f>VLOOKUP($A11,'Unify Report'!$A$1:$V$99,16,FALSE)</f>
        <v>682</v>
      </c>
      <c r="P11">
        <f>VLOOKUP($A11,'Unify Report'!$A$1:$V$99,15,FALSE)</f>
        <v>1023.5</v>
      </c>
      <c r="Q11" s="98">
        <f>VLOOKUP($C11,CHPPD!$D$6:$Q$70,8,FALSE)</f>
        <v>611</v>
      </c>
      <c r="W11" t="s">
        <v>123</v>
      </c>
      <c r="X11" t="s">
        <v>209</v>
      </c>
      <c r="Y11" t="s">
        <v>210</v>
      </c>
      <c r="Z11" t="s">
        <v>213</v>
      </c>
      <c r="AA11" t="s">
        <v>221</v>
      </c>
    </row>
    <row r="12" spans="1:27">
      <c r="A12" s="21" t="s">
        <v>74</v>
      </c>
      <c r="B12" s="21" t="s">
        <v>14</v>
      </c>
      <c r="C12" s="21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747.5</v>
      </c>
      <c r="J12">
        <f>VLOOKUP($A12,'Unify Report'!$A$1:$V$99,3,FALSE)</f>
        <v>747.5</v>
      </c>
      <c r="K12">
        <f>VLOOKUP($A12,'Unify Report'!$A$1:$V$99,8,FALSE)</f>
        <v>1493</v>
      </c>
      <c r="L12">
        <f>VLOOKUP($A12,'Unify Report'!$A$1:$V$99,7,FALSE)</f>
        <v>1735.5</v>
      </c>
      <c r="M12">
        <f>VLOOKUP($A12,'Unify Report'!$A$1:$V$99,12,FALSE)</f>
        <v>682</v>
      </c>
      <c r="N12">
        <f>VLOOKUP($A12,'Unify Report'!$A$1:$V$99,11,FALSE)</f>
        <v>682</v>
      </c>
      <c r="O12">
        <f>VLOOKUP($A12,'Unify Report'!$A$1:$V$99,16,FALSE)</f>
        <v>682</v>
      </c>
      <c r="P12">
        <f>VLOOKUP($A12,'Unify Report'!$A$1:$V$99,15,FALSE)</f>
        <v>1023</v>
      </c>
      <c r="Q12" s="98">
        <f>VLOOKUP($C12,CHPPD!$D$6:$Q$70,8,FALSE)</f>
        <v>557</v>
      </c>
      <c r="W12" t="s">
        <v>124</v>
      </c>
      <c r="X12" t="s">
        <v>209</v>
      </c>
      <c r="Y12" t="s">
        <v>210</v>
      </c>
      <c r="Z12" t="s">
        <v>221</v>
      </c>
      <c r="AA12" t="s">
        <v>211</v>
      </c>
    </row>
    <row r="13" spans="1:27">
      <c r="A13" s="21" t="s">
        <v>75</v>
      </c>
      <c r="B13" s="21" t="s">
        <v>21</v>
      </c>
      <c r="C13" s="21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1376</v>
      </c>
      <c r="J13">
        <f>VLOOKUP($A13,'Unify Report'!$A$1:$V$99,3,FALSE)</f>
        <v>1319.75</v>
      </c>
      <c r="K13">
        <f>VLOOKUP($A13,'Unify Report'!$A$1:$V$99,8,FALSE)</f>
        <v>1117.25</v>
      </c>
      <c r="L13">
        <f>VLOOKUP($A13,'Unify Report'!$A$1:$V$99,7,FALSE)</f>
        <v>1042.75</v>
      </c>
      <c r="M13">
        <f>VLOOKUP($A13,'Unify Report'!$A$1:$V$99,12,FALSE)</f>
        <v>1023</v>
      </c>
      <c r="N13">
        <f>VLOOKUP($A13,'Unify Report'!$A$1:$V$99,11,FALSE)</f>
        <v>1001.5</v>
      </c>
      <c r="O13">
        <f>VLOOKUP($A13,'Unify Report'!$A$1:$V$99,16,FALSE)</f>
        <v>682</v>
      </c>
      <c r="P13">
        <f>VLOOKUP($A13,'Unify Report'!$A$1:$V$99,15,FALSE)</f>
        <v>682</v>
      </c>
      <c r="Q13" s="98">
        <f>VLOOKUP($C13,CHPPD!$D$6:$Q$70,8,FALSE)</f>
        <v>730</v>
      </c>
      <c r="W13" t="s">
        <v>137</v>
      </c>
      <c r="X13" t="s">
        <v>222</v>
      </c>
      <c r="Y13" t="s">
        <v>223</v>
      </c>
      <c r="Z13" t="s">
        <v>224</v>
      </c>
      <c r="AA13" t="s">
        <v>214</v>
      </c>
    </row>
    <row r="14" spans="1:27">
      <c r="A14" s="21" t="s">
        <v>76</v>
      </c>
      <c r="B14" s="21" t="s">
        <v>24</v>
      </c>
      <c r="C14" s="22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1507</v>
      </c>
      <c r="J14">
        <f>VLOOKUP($A14,'Unify Report'!$A$1:$V$99,3,FALSE)</f>
        <v>1482</v>
      </c>
      <c r="K14">
        <f>VLOOKUP($A14,'Unify Report'!$A$1:$V$99,8,FALSE)</f>
        <v>1886.06666666667</v>
      </c>
      <c r="L14">
        <f>VLOOKUP($A14,'Unify Report'!$A$1:$V$99,7,FALSE)</f>
        <v>1867.3166666666666</v>
      </c>
      <c r="M14">
        <f>VLOOKUP($A14,'Unify Report'!$A$1:$V$99,12,FALSE)</f>
        <v>682</v>
      </c>
      <c r="N14">
        <f>VLOOKUP($A14,'Unify Report'!$A$1:$V$99,11,FALSE)</f>
        <v>847</v>
      </c>
      <c r="O14">
        <f>VLOOKUP($A14,'Unify Report'!$A$1:$V$99,16,FALSE)</f>
        <v>1023</v>
      </c>
      <c r="P14">
        <f>VLOOKUP($A14,'Unify Report'!$A$1:$V$99,15,FALSE)</f>
        <v>1166</v>
      </c>
      <c r="Q14" s="98">
        <f>VLOOKUP($C14,CHPPD!$D$6:$Q$70,8,FALSE)</f>
        <v>915</v>
      </c>
      <c r="W14" t="s">
        <v>140</v>
      </c>
      <c r="X14" t="s">
        <v>222</v>
      </c>
      <c r="Y14" t="s">
        <v>223</v>
      </c>
      <c r="Z14" t="s">
        <v>225</v>
      </c>
      <c r="AA14" t="s">
        <v>226</v>
      </c>
    </row>
    <row r="15" spans="1:27">
      <c r="A15" s="21" t="s">
        <v>77</v>
      </c>
      <c r="B15" s="21" t="s">
        <v>25</v>
      </c>
      <c r="C15" s="22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1552.6666666666699</v>
      </c>
      <c r="J15">
        <f>VLOOKUP($A15,'Unify Report'!$A$1:$V$99,3,FALSE)</f>
        <v>1304.1666666666667</v>
      </c>
      <c r="K15">
        <f>VLOOKUP($A15,'Unify Report'!$A$1:$V$99,8,FALSE)</f>
        <v>2072.5</v>
      </c>
      <c r="L15">
        <f>VLOOKUP($A15,'Unify Report'!$A$1:$V$99,7,FALSE)</f>
        <v>1991.25</v>
      </c>
      <c r="M15">
        <f>VLOOKUP($A15,'Unify Report'!$A$1:$V$99,12,FALSE)</f>
        <v>682</v>
      </c>
      <c r="N15">
        <f>VLOOKUP($A15,'Unify Report'!$A$1:$V$99,11,FALSE)</f>
        <v>847</v>
      </c>
      <c r="O15">
        <f>VLOOKUP($A15,'Unify Report'!$A$1:$V$99,16,FALSE)</f>
        <v>1023</v>
      </c>
      <c r="P15">
        <f>VLOOKUP($A15,'Unify Report'!$A$1:$V$99,15,FALSE)</f>
        <v>1188</v>
      </c>
      <c r="Q15" s="98">
        <f>VLOOKUP($C15,CHPPD!$D$6:$Q$70,8,FALSE)</f>
        <v>915</v>
      </c>
      <c r="W15" t="s">
        <v>136</v>
      </c>
      <c r="X15" t="s">
        <v>222</v>
      </c>
      <c r="Y15" t="s">
        <v>223</v>
      </c>
      <c r="Z15" t="s">
        <v>226</v>
      </c>
      <c r="AA15" t="s">
        <v>225</v>
      </c>
    </row>
    <row r="16" spans="1:27">
      <c r="A16" s="21" t="s">
        <v>78</v>
      </c>
      <c r="B16" s="21" t="s">
        <v>27</v>
      </c>
      <c r="C16" s="21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1854.25</v>
      </c>
      <c r="J16">
        <f>VLOOKUP($A16,'Unify Report'!$A$1:$V$99,3,FALSE)</f>
        <v>1768.75</v>
      </c>
      <c r="K16">
        <f>VLOOKUP($A16,'Unify Report'!$A$1:$V$99,8,FALSE)</f>
        <v>374.25</v>
      </c>
      <c r="L16">
        <f>VLOOKUP($A16,'Unify Report'!$A$1:$V$99,7,FALSE)</f>
        <v>349.25</v>
      </c>
      <c r="M16">
        <f>VLOOKUP($A16,'Unify Report'!$A$1:$V$99,12,FALSE)</f>
        <v>1364</v>
      </c>
      <c r="N16">
        <f>VLOOKUP($A16,'Unify Report'!$A$1:$V$99,11,FALSE)</f>
        <v>1353</v>
      </c>
      <c r="O16">
        <f>VLOOKUP($A16,'Unify Report'!$A$1:$V$99,16,FALSE)</f>
        <v>341</v>
      </c>
      <c r="P16">
        <f>VLOOKUP($A16,'Unify Report'!$A$1:$V$99,15,FALSE)</f>
        <v>429</v>
      </c>
      <c r="Q16" s="98">
        <f>VLOOKUP($C16,CHPPD!$D$6:$Q$70,8,FALSE)</f>
        <v>282</v>
      </c>
      <c r="W16" t="s">
        <v>134</v>
      </c>
      <c r="X16" t="s">
        <v>222</v>
      </c>
      <c r="Y16" t="s">
        <v>223</v>
      </c>
      <c r="Z16" t="s">
        <v>226</v>
      </c>
      <c r="AA16" t="s">
        <v>224</v>
      </c>
    </row>
    <row r="17" spans="1:27">
      <c r="A17" s="21" t="s">
        <v>79</v>
      </c>
      <c r="B17" s="21" t="s">
        <v>30</v>
      </c>
      <c r="C17" s="21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6105.0000000000036</v>
      </c>
      <c r="J17">
        <f>VLOOKUP($A17,'Unify Report'!$A$1:$V$99,3,FALSE)</f>
        <v>5627.416666666667</v>
      </c>
      <c r="K17">
        <f>VLOOKUP($A17,'Unify Report'!$A$1:$V$99,8,FALSE)</f>
        <v>362</v>
      </c>
      <c r="L17">
        <f>VLOOKUP($A17,'Unify Report'!$A$1:$V$99,7,FALSE)</f>
        <v>379.5</v>
      </c>
      <c r="M17">
        <f>VLOOKUP($A17,'Unify Report'!$A$1:$V$99,12,FALSE)</f>
        <v>6106.5</v>
      </c>
      <c r="N17">
        <f>VLOOKUP($A17,'Unify Report'!$A$1:$V$99,11,FALSE)</f>
        <v>5494.25</v>
      </c>
      <c r="O17">
        <f>VLOOKUP($A17,'Unify Report'!$A$1:$V$99,16,FALSE)</f>
        <v>356.5</v>
      </c>
      <c r="P17">
        <f>VLOOKUP($A17,'Unify Report'!$A$1:$V$99,15,FALSE)</f>
        <v>412.85</v>
      </c>
      <c r="Q17" s="98">
        <f>VLOOKUP($C17,CHPPD!$D$6:$Q$70,8,FALSE)</f>
        <v>674</v>
      </c>
      <c r="W17" t="s">
        <v>129</v>
      </c>
      <c r="X17" t="s">
        <v>209</v>
      </c>
      <c r="Y17" t="s">
        <v>210</v>
      </c>
      <c r="Z17" t="s">
        <v>219</v>
      </c>
      <c r="AA17" t="s">
        <v>216</v>
      </c>
    </row>
    <row r="18" spans="1:27">
      <c r="A18" s="21" t="s">
        <v>80</v>
      </c>
      <c r="B18" s="21" t="s">
        <v>29</v>
      </c>
      <c r="C18" s="21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1445.5</v>
      </c>
      <c r="J18">
        <f>VLOOKUP($A18,'Unify Report'!$A$1:$V$99,3,FALSE)</f>
        <v>1349</v>
      </c>
      <c r="K18">
        <f>VLOOKUP($A18,'Unify Report'!$A$1:$V$99,8,FALSE)</f>
        <v>1111.75</v>
      </c>
      <c r="L18">
        <f>VLOOKUP($A18,'Unify Report'!$A$1:$V$99,7,FALSE)</f>
        <v>1251.5</v>
      </c>
      <c r="M18">
        <f>VLOOKUP($A18,'Unify Report'!$A$1:$V$99,12,FALSE)</f>
        <v>1023</v>
      </c>
      <c r="N18">
        <f>VLOOKUP($A18,'Unify Report'!$A$1:$V$99,11,FALSE)</f>
        <v>1002</v>
      </c>
      <c r="O18">
        <f>VLOOKUP($A18,'Unify Report'!$A$1:$V$99,16,FALSE)</f>
        <v>341</v>
      </c>
      <c r="P18">
        <f>VLOOKUP($A18,'Unify Report'!$A$1:$V$99,15,FALSE)</f>
        <v>827.5</v>
      </c>
      <c r="Q18" s="98">
        <f>VLOOKUP($C18,CHPPD!$D$6:$Q$70,8,FALSE)</f>
        <v>731</v>
      </c>
      <c r="W18" s="58" t="s">
        <v>227</v>
      </c>
      <c r="X18" t="s">
        <v>228</v>
      </c>
      <c r="Y18" t="s">
        <v>229</v>
      </c>
      <c r="Z18" t="s">
        <v>230</v>
      </c>
      <c r="AA18" t="s">
        <v>214</v>
      </c>
    </row>
    <row r="19" spans="1:27">
      <c r="A19" s="21" t="s">
        <v>81</v>
      </c>
      <c r="B19" s="21" t="s">
        <v>28</v>
      </c>
      <c r="C19" s="21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1428.25</v>
      </c>
      <c r="J19">
        <f>VLOOKUP($A19,'Unify Report'!$A$1:$V$99,3,FALSE)</f>
        <v>1248.25</v>
      </c>
      <c r="K19">
        <f>VLOOKUP($A19,'Unify Report'!$A$1:$V$99,8,FALSE)</f>
        <v>1145.5</v>
      </c>
      <c r="L19">
        <f>VLOOKUP($A19,'Unify Report'!$A$1:$V$99,7,FALSE)</f>
        <v>1136.75</v>
      </c>
      <c r="M19">
        <f>VLOOKUP($A19,'Unify Report'!$A$1:$V$99,12,FALSE)</f>
        <v>1023</v>
      </c>
      <c r="N19">
        <f>VLOOKUP($A19,'Unify Report'!$A$1:$V$99,11,FALSE)</f>
        <v>990.5</v>
      </c>
      <c r="O19">
        <f>VLOOKUP($A19,'Unify Report'!$A$1:$V$99,16,FALSE)</f>
        <v>341</v>
      </c>
      <c r="P19">
        <f>VLOOKUP($A19,'Unify Report'!$A$1:$V$99,15,FALSE)</f>
        <v>506</v>
      </c>
      <c r="Q19" s="98">
        <f>VLOOKUP($C19,CHPPD!$D$6:$Q$70,8,FALSE)</f>
        <v>720</v>
      </c>
      <c r="W19" t="s">
        <v>146</v>
      </c>
      <c r="X19" t="s">
        <v>228</v>
      </c>
      <c r="Y19" t="s">
        <v>229</v>
      </c>
      <c r="Z19" t="s">
        <v>230</v>
      </c>
      <c r="AA19" t="s">
        <v>214</v>
      </c>
    </row>
    <row r="20" spans="1:27">
      <c r="A20" s="21" t="s">
        <v>82</v>
      </c>
      <c r="B20" s="21" t="s">
        <v>26</v>
      </c>
      <c r="C20" s="21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1430.5</v>
      </c>
      <c r="J20">
        <f>VLOOKUP($A20,'Unify Report'!$A$1:$V$99,3,FALSE)</f>
        <v>1348.5</v>
      </c>
      <c r="K20">
        <f>VLOOKUP($A20,'Unify Report'!$A$1:$V$99,8,FALSE)</f>
        <v>1098</v>
      </c>
      <c r="L20">
        <f>VLOOKUP($A20,'Unify Report'!$A$1:$V$99,7,FALSE)</f>
        <v>1514.5</v>
      </c>
      <c r="M20">
        <f>VLOOKUP($A20,'Unify Report'!$A$1:$V$99,12,FALSE)</f>
        <v>1023</v>
      </c>
      <c r="N20">
        <f>VLOOKUP($A20,'Unify Report'!$A$1:$V$99,11,FALSE)</f>
        <v>1023</v>
      </c>
      <c r="O20">
        <f>VLOOKUP($A20,'Unify Report'!$A$1:$V$99,16,FALSE)</f>
        <v>341</v>
      </c>
      <c r="P20">
        <f>VLOOKUP($A20,'Unify Report'!$A$1:$V$99,15,FALSE)</f>
        <v>906</v>
      </c>
      <c r="Q20" s="98">
        <f>VLOOKUP($C20,CHPPD!$D$6:$Q$70,8,FALSE)</f>
        <v>720</v>
      </c>
      <c r="W20" t="s">
        <v>145</v>
      </c>
      <c r="X20" t="s">
        <v>228</v>
      </c>
      <c r="Y20" t="s">
        <v>229</v>
      </c>
      <c r="Z20" t="s">
        <v>225</v>
      </c>
      <c r="AA20" t="s">
        <v>214</v>
      </c>
    </row>
    <row r="21" spans="1:27">
      <c r="A21" s="21" t="s">
        <v>83</v>
      </c>
      <c r="B21" s="21" t="s">
        <v>31</v>
      </c>
      <c r="C21" s="21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2619.74999999999</v>
      </c>
      <c r="J21">
        <f>VLOOKUP($A21,'Unify Report'!$A$1:$V$99,3,FALSE)</f>
        <v>2414.5833333333335</v>
      </c>
      <c r="K21">
        <f>VLOOKUP($A21,'Unify Report'!$A$1:$V$99,8,FALSE)</f>
        <v>1132.3333333333367</v>
      </c>
      <c r="L21">
        <f>VLOOKUP($A21,'Unify Report'!$A$1:$V$99,7,FALSE)</f>
        <v>1112.1666666666667</v>
      </c>
      <c r="M21">
        <f>VLOOKUP($A21,'Unify Report'!$A$1:$V$99,12,FALSE)</f>
        <v>2046</v>
      </c>
      <c r="N21">
        <f>VLOOKUP($A21,'Unify Report'!$A$1:$V$99,11,FALSE)</f>
        <v>1980</v>
      </c>
      <c r="O21">
        <f>VLOOKUP($A21,'Unify Report'!$A$1:$V$99,16,FALSE)</f>
        <v>682</v>
      </c>
      <c r="P21">
        <f>VLOOKUP($A21,'Unify Report'!$A$1:$V$99,15,FALSE)</f>
        <v>880</v>
      </c>
      <c r="Q21" s="98">
        <f>VLOOKUP($C21,CHPPD!$D$6:$Q$70,8,FALSE)</f>
        <v>915</v>
      </c>
      <c r="W21" t="s">
        <v>148</v>
      </c>
      <c r="X21" t="s">
        <v>228</v>
      </c>
      <c r="Y21" t="s">
        <v>229</v>
      </c>
      <c r="Z21" t="s">
        <v>231</v>
      </c>
      <c r="AA21" t="s">
        <v>214</v>
      </c>
    </row>
    <row r="22" spans="1:27">
      <c r="A22" s="21" t="s">
        <v>84</v>
      </c>
      <c r="B22" s="21" t="s">
        <v>32</v>
      </c>
      <c r="C22" s="21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2610.9999999999932</v>
      </c>
      <c r="J22">
        <f>VLOOKUP($A22,'Unify Report'!$A$1:$V$99,3,FALSE)</f>
        <v>2281.5833333333335</v>
      </c>
      <c r="K22">
        <f>VLOOKUP($A22,'Unify Report'!$A$1:$V$99,8,FALSE)</f>
        <v>746.33333333333269</v>
      </c>
      <c r="L22">
        <f>VLOOKUP($A22,'Unify Report'!$A$1:$V$99,7,FALSE)</f>
        <v>669.58333333333337</v>
      </c>
      <c r="M22">
        <f>VLOOKUP($A22,'Unify Report'!$A$1:$V$99,12,FALSE)</f>
        <v>1694</v>
      </c>
      <c r="N22">
        <f>VLOOKUP($A22,'Unify Report'!$A$1:$V$99,11,FALSE)</f>
        <v>1521.5</v>
      </c>
      <c r="O22">
        <f>VLOOKUP($A22,'Unify Report'!$A$1:$V$99,16,FALSE)</f>
        <v>682</v>
      </c>
      <c r="P22">
        <f>VLOOKUP($A22,'Unify Report'!$A$1:$V$99,15,FALSE)</f>
        <v>638</v>
      </c>
      <c r="Q22" s="98">
        <f>VLOOKUP($C22,CHPPD!$D$6:$Q$70,8,FALSE)</f>
        <v>714</v>
      </c>
      <c r="W22" t="s">
        <v>141</v>
      </c>
      <c r="X22" t="s">
        <v>222</v>
      </c>
      <c r="Y22" t="s">
        <v>223</v>
      </c>
      <c r="Z22" t="s">
        <v>232</v>
      </c>
      <c r="AA22" t="s">
        <v>225</v>
      </c>
    </row>
    <row r="23" spans="1:27">
      <c r="A23" s="21" t="s">
        <v>85</v>
      </c>
      <c r="B23" s="21" t="s">
        <v>54</v>
      </c>
      <c r="C23" s="22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1641</v>
      </c>
      <c r="J23">
        <f>VLOOKUP($A23,'Unify Report'!$A$1:$V$99,3,FALSE)</f>
        <v>1363.5</v>
      </c>
      <c r="K23">
        <f>VLOOKUP($A23,'Unify Report'!$A$1:$V$99,8,FALSE)</f>
        <v>1104</v>
      </c>
      <c r="L23">
        <f>VLOOKUP($A23,'Unify Report'!$A$1:$V$99,7,FALSE)</f>
        <v>984</v>
      </c>
      <c r="M23">
        <f>VLOOKUP($A23,'Unify Report'!$A$1:$V$99,12,FALSE)</f>
        <v>682</v>
      </c>
      <c r="N23">
        <f>VLOOKUP($A23,'Unify Report'!$A$1:$V$99,11,FALSE)</f>
        <v>682</v>
      </c>
      <c r="O23">
        <f>VLOOKUP($A23,'Unify Report'!$A$1:$V$99,16,FALSE)</f>
        <v>0</v>
      </c>
      <c r="P23">
        <f>VLOOKUP($A23,'Unify Report'!$A$1:$V$99,15,FALSE)</f>
        <v>0</v>
      </c>
      <c r="Q23" s="98">
        <f>VLOOKUP($C23,CHPPD!$D$6:$Q$70,8,FALSE)</f>
        <v>243</v>
      </c>
      <c r="W23" t="s">
        <v>135</v>
      </c>
      <c r="X23" t="s">
        <v>222</v>
      </c>
      <c r="Y23" t="s">
        <v>223</v>
      </c>
      <c r="Z23" t="s">
        <v>225</v>
      </c>
      <c r="AA23" t="s">
        <v>233</v>
      </c>
    </row>
    <row r="24" spans="1:27">
      <c r="A24" s="21" t="s">
        <v>86</v>
      </c>
      <c r="B24" s="21" t="s">
        <v>49</v>
      </c>
      <c r="C24" s="21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7091.75</v>
      </c>
      <c r="J24">
        <f>VLOOKUP($A24,'Unify Report'!$A$1:$V$99,3,FALSE)</f>
        <v>6910.25</v>
      </c>
      <c r="K24">
        <f>VLOOKUP($A24,'Unify Report'!$A$1:$V$99,8,FALSE)</f>
        <v>751.25</v>
      </c>
      <c r="L24">
        <f>VLOOKUP($A24,'Unify Report'!$A$1:$V$99,7,FALSE)</f>
        <v>683.5</v>
      </c>
      <c r="M24">
        <f>VLOOKUP($A24,'Unify Report'!$A$1:$V$99,12,FALSE)</f>
        <v>6471.4166666666697</v>
      </c>
      <c r="N24">
        <f>VLOOKUP($A24,'Unify Report'!$A$1:$V$99,11,FALSE)</f>
        <v>6265.333333333333</v>
      </c>
      <c r="O24">
        <f>VLOOKUP($A24,'Unify Report'!$A$1:$V$99,16,FALSE)</f>
        <v>682</v>
      </c>
      <c r="P24">
        <f>VLOOKUP($A24,'Unify Report'!$A$1:$V$99,15,FALSE)</f>
        <v>726</v>
      </c>
      <c r="Q24" s="98">
        <f>VLOOKUP($C24,CHPPD!$D$6:$Q$70,8,FALSE)</f>
        <v>563</v>
      </c>
      <c r="W24" t="s">
        <v>139</v>
      </c>
      <c r="X24" t="s">
        <v>222</v>
      </c>
      <c r="Y24" t="s">
        <v>223</v>
      </c>
      <c r="Z24" t="s">
        <v>234</v>
      </c>
      <c r="AA24" t="s">
        <v>235</v>
      </c>
    </row>
    <row r="25" spans="1:27">
      <c r="A25" s="21" t="s">
        <v>87</v>
      </c>
      <c r="B25" s="21" t="s">
        <v>53</v>
      </c>
      <c r="C25" s="21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1073.5</v>
      </c>
      <c r="J25">
        <f>VLOOKUP($A25,'Unify Report'!$A$1:$V$99,3,FALSE)</f>
        <v>1028.5</v>
      </c>
      <c r="K25">
        <f>VLOOKUP($A25,'Unify Report'!$A$1:$V$99,8,FALSE)</f>
        <v>1233.5</v>
      </c>
      <c r="L25">
        <f>VLOOKUP($A25,'Unify Report'!$A$1:$V$99,7,FALSE)</f>
        <v>869.25</v>
      </c>
      <c r="M25">
        <f>VLOOKUP($A25,'Unify Report'!$A$1:$V$99,12,FALSE)</f>
        <v>701.5</v>
      </c>
      <c r="N25">
        <f>VLOOKUP($A25,'Unify Report'!$A$1:$V$99,11,FALSE)</f>
        <v>712.5</v>
      </c>
      <c r="O25">
        <f>VLOOKUP($A25,'Unify Report'!$A$1:$V$99,16,FALSE)</f>
        <v>1000.5</v>
      </c>
      <c r="P25">
        <f>VLOOKUP($A25,'Unify Report'!$A$1:$V$99,15,FALSE)</f>
        <v>844</v>
      </c>
      <c r="Q25" s="98">
        <f>VLOOKUP($C25,CHPPD!$D$6:$Q$70,8,FALSE)</f>
        <v>510</v>
      </c>
      <c r="W25" t="s">
        <v>142</v>
      </c>
      <c r="X25" t="s">
        <v>222</v>
      </c>
      <c r="Y25" t="s">
        <v>223</v>
      </c>
      <c r="Z25" t="s">
        <v>225</v>
      </c>
      <c r="AA25" t="s">
        <v>233</v>
      </c>
    </row>
    <row r="26" spans="1:27">
      <c r="A26" s="21" t="s">
        <v>88</v>
      </c>
      <c r="B26" s="21" t="s">
        <v>51</v>
      </c>
      <c r="C26" s="21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1421</v>
      </c>
      <c r="J26">
        <f>VLOOKUP($A26,'Unify Report'!$A$1:$V$99,3,FALSE)</f>
        <v>1332.5</v>
      </c>
      <c r="K26">
        <f>VLOOKUP($A26,'Unify Report'!$A$1:$V$99,8,FALSE)</f>
        <v>1064</v>
      </c>
      <c r="L26">
        <f>VLOOKUP($A26,'Unify Report'!$A$1:$V$99,7,FALSE)</f>
        <v>1174.4166666666667</v>
      </c>
      <c r="M26">
        <f>VLOOKUP($A26,'Unify Report'!$A$1:$V$99,12,FALSE)</f>
        <v>966</v>
      </c>
      <c r="N26">
        <f>VLOOKUP($A26,'Unify Report'!$A$1:$V$99,11,FALSE)</f>
        <v>954.5</v>
      </c>
      <c r="O26">
        <f>VLOOKUP($A26,'Unify Report'!$A$1:$V$99,16,FALSE)</f>
        <v>713</v>
      </c>
      <c r="P26">
        <f>VLOOKUP($A26,'Unify Report'!$A$1:$V$99,15,FALSE)</f>
        <v>965</v>
      </c>
      <c r="Q26" s="98">
        <f>VLOOKUP($C26,CHPPD!$D$6:$Q$70,8,FALSE)</f>
        <v>679</v>
      </c>
      <c r="W26" t="s">
        <v>236</v>
      </c>
      <c r="X26" t="s">
        <v>237</v>
      </c>
      <c r="Y26" t="s">
        <v>238</v>
      </c>
      <c r="Z26" t="s">
        <v>239</v>
      </c>
      <c r="AA26" t="s">
        <v>214</v>
      </c>
    </row>
    <row r="27" spans="1:27">
      <c r="A27" s="21" t="s">
        <v>89</v>
      </c>
      <c r="B27" s="21" t="s">
        <v>52</v>
      </c>
      <c r="C27" s="21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2028.25</v>
      </c>
      <c r="J27">
        <f>VLOOKUP($A27,'Unify Report'!$A$1:$V$99,3,FALSE)</f>
        <v>2004.25</v>
      </c>
      <c r="K27">
        <f>VLOOKUP($A27,'Unify Report'!$A$1:$V$99,8,FALSE)</f>
        <v>1079.25</v>
      </c>
      <c r="L27">
        <f>VLOOKUP($A27,'Unify Report'!$A$1:$V$99,7,FALSE)</f>
        <v>998</v>
      </c>
      <c r="M27">
        <f>VLOOKUP($A27,'Unify Report'!$A$1:$V$99,12,FALSE)</f>
        <v>1413.5</v>
      </c>
      <c r="N27">
        <f>VLOOKUP($A27,'Unify Report'!$A$1:$V$99,11,FALSE)</f>
        <v>1666.5</v>
      </c>
      <c r="O27">
        <f>VLOOKUP($A27,'Unify Report'!$A$1:$V$99,16,FALSE)</f>
        <v>715.66666666666595</v>
      </c>
      <c r="P27">
        <f>VLOOKUP($A27,'Unify Report'!$A$1:$V$99,15,FALSE)</f>
        <v>713</v>
      </c>
      <c r="Q27" s="98">
        <f>VLOOKUP($C27,CHPPD!$D$6:$Q$70,8,FALSE)</f>
        <v>658</v>
      </c>
      <c r="W27" t="s">
        <v>127</v>
      </c>
      <c r="X27" t="s">
        <v>237</v>
      </c>
      <c r="Y27" t="s">
        <v>238</v>
      </c>
      <c r="Z27" t="s">
        <v>239</v>
      </c>
    </row>
    <row r="28" spans="1:27">
      <c r="A28" s="21" t="s">
        <v>90</v>
      </c>
      <c r="B28" s="21" t="s">
        <v>48</v>
      </c>
      <c r="C28" s="21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2278.5</v>
      </c>
      <c r="J28">
        <f>VLOOKUP($A28,'Unify Report'!$A$1:$V$99,3,FALSE)</f>
        <v>2126.25</v>
      </c>
      <c r="K28">
        <f>VLOOKUP($A28,'Unify Report'!$A$1:$V$99,8,FALSE)</f>
        <v>1275.25</v>
      </c>
      <c r="L28">
        <f>VLOOKUP($A28,'Unify Report'!$A$1:$V$99,7,FALSE)</f>
        <v>1310.5</v>
      </c>
      <c r="M28">
        <f>VLOOKUP($A28,'Unify Report'!$A$1:$V$99,12,FALSE)</f>
        <v>1780.5</v>
      </c>
      <c r="N28">
        <f>VLOOKUP($A28,'Unify Report'!$A$1:$V$99,11,FALSE)</f>
        <v>1736.5</v>
      </c>
      <c r="O28">
        <f>VLOOKUP($A28,'Unify Report'!$A$1:$V$99,16,FALSE)</f>
        <v>1426</v>
      </c>
      <c r="P28">
        <f>VLOOKUP($A28,'Unify Report'!$A$1:$V$99,15,FALSE)</f>
        <v>1495</v>
      </c>
      <c r="Q28" s="98">
        <f>VLOOKUP($C28,CHPPD!$D$6:$Q$70,8,FALSE)</f>
        <v>960</v>
      </c>
      <c r="W28" t="s">
        <v>125</v>
      </c>
      <c r="X28" t="s">
        <v>240</v>
      </c>
      <c r="Y28" t="s">
        <v>241</v>
      </c>
      <c r="Z28" t="s">
        <v>234</v>
      </c>
      <c r="AA28" t="s">
        <v>214</v>
      </c>
    </row>
    <row r="29" spans="1:27">
      <c r="A29" s="21" t="s">
        <v>91</v>
      </c>
      <c r="B29" s="21" t="s">
        <v>50</v>
      </c>
      <c r="C29" s="21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2141</v>
      </c>
      <c r="J29">
        <f>VLOOKUP($A29,'Unify Report'!$A$1:$V$99,3,FALSE)</f>
        <v>2129.25</v>
      </c>
      <c r="K29">
        <f>VLOOKUP($A29,'Unify Report'!$A$1:$V$99,8,FALSE)</f>
        <v>1427</v>
      </c>
      <c r="L29">
        <f>VLOOKUP($A29,'Unify Report'!$A$1:$V$99,7,FALSE)</f>
        <v>1415</v>
      </c>
      <c r="M29">
        <f>VLOOKUP($A29,'Unify Report'!$A$1:$V$99,12,FALSE)</f>
        <v>1782.5</v>
      </c>
      <c r="N29">
        <f>VLOOKUP($A29,'Unify Report'!$A$1:$V$99,11,FALSE)</f>
        <v>1759.5</v>
      </c>
      <c r="O29">
        <f>VLOOKUP($A29,'Unify Report'!$A$1:$V$99,16,FALSE)</f>
        <v>1426</v>
      </c>
      <c r="P29">
        <f>VLOOKUP($A29,'Unify Report'!$A$1:$V$99,15,FALSE)</f>
        <v>1426</v>
      </c>
      <c r="Q29" s="98">
        <f>VLOOKUP($C29,CHPPD!$D$6:$Q$70,8,FALSE)</f>
        <v>971</v>
      </c>
      <c r="W29" t="s">
        <v>126</v>
      </c>
      <c r="X29" t="s">
        <v>240</v>
      </c>
      <c r="Y29" t="s">
        <v>241</v>
      </c>
      <c r="Z29" t="s">
        <v>242</v>
      </c>
      <c r="AA29" t="s">
        <v>214</v>
      </c>
    </row>
    <row r="30" spans="1:27">
      <c r="A30" s="21" t="s">
        <v>92</v>
      </c>
      <c r="B30" s="21" t="s">
        <v>40</v>
      </c>
      <c r="C30" s="21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6840.25</v>
      </c>
      <c r="J30">
        <f>VLOOKUP($A30,'Unify Report'!$A$1:$V$99,3,FALSE)</f>
        <v>5076.5</v>
      </c>
      <c r="K30">
        <f>VLOOKUP($A30,'Unify Report'!$A$1:$V$99,8,FALSE)</f>
        <v>372</v>
      </c>
      <c r="L30">
        <f>VLOOKUP($A30,'Unify Report'!$A$1:$V$99,7,FALSE)</f>
        <v>0</v>
      </c>
      <c r="M30">
        <f>VLOOKUP($A30,'Unify Report'!$A$1:$V$99,12,FALSE)</f>
        <v>6750.5</v>
      </c>
      <c r="N30">
        <f>VLOOKUP($A30,'Unify Report'!$A$1:$V$99,11,FALSE)</f>
        <v>4922</v>
      </c>
      <c r="O30">
        <f>VLOOKUP($A30,'Unify Report'!$A$1:$V$99,16,FALSE)</f>
        <v>356.5</v>
      </c>
      <c r="P30">
        <f>VLOOKUP($A30,'Unify Report'!$A$1:$V$99,15,FALSE)</f>
        <v>0</v>
      </c>
      <c r="Q30" s="98">
        <f>VLOOKUP($C30,CHPPD!$D$6:$Q$70,8,FALSE)</f>
        <v>376</v>
      </c>
      <c r="W30" t="s">
        <v>243</v>
      </c>
      <c r="X30" t="s">
        <v>209</v>
      </c>
      <c r="Y30" t="s">
        <v>210</v>
      </c>
      <c r="Z30" t="s">
        <v>211</v>
      </c>
      <c r="AA30" t="s">
        <v>244</v>
      </c>
    </row>
    <row r="31" spans="1:27">
      <c r="A31" s="21" t="s">
        <v>93</v>
      </c>
      <c r="B31" s="21" t="s">
        <v>35</v>
      </c>
      <c r="C31" s="22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4281.25</v>
      </c>
      <c r="J31">
        <f>VLOOKUP($A31,'Unify Report'!$A$1:$V$99,3,FALSE)</f>
        <v>3841.75</v>
      </c>
      <c r="K31">
        <f>VLOOKUP($A31,'Unify Report'!$A$1:$V$99,8,FALSE)</f>
        <v>355.5</v>
      </c>
      <c r="L31">
        <f>VLOOKUP($A31,'Unify Report'!$A$1:$V$99,7,FALSE)</f>
        <v>462.5</v>
      </c>
      <c r="M31">
        <f>VLOOKUP($A31,'Unify Report'!$A$1:$V$99,12,FALSE)</f>
        <v>4487.5</v>
      </c>
      <c r="N31">
        <f>VLOOKUP($A31,'Unify Report'!$A$1:$V$99,11,FALSE)</f>
        <v>3672.5</v>
      </c>
      <c r="O31">
        <f>VLOOKUP($A31,'Unify Report'!$A$1:$V$99,16,FALSE)</f>
        <v>356.5</v>
      </c>
      <c r="P31">
        <f>VLOOKUP($A31,'Unify Report'!$A$1:$V$99,15,FALSE)</f>
        <v>414</v>
      </c>
      <c r="Q31" s="98">
        <f>VLOOKUP($C31,CHPPD!$D$6:$Q$70,8,FALSE)</f>
        <v>796</v>
      </c>
      <c r="W31" t="s">
        <v>112</v>
      </c>
      <c r="X31" t="s">
        <v>209</v>
      </c>
      <c r="Y31" t="s">
        <v>210</v>
      </c>
      <c r="Z31" t="s">
        <v>211</v>
      </c>
      <c r="AA31" t="s">
        <v>244</v>
      </c>
    </row>
    <row r="32" spans="1:27">
      <c r="A32" s="21" t="s">
        <v>94</v>
      </c>
      <c r="B32" s="21" t="s">
        <v>37</v>
      </c>
      <c r="C32" s="22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2346.5</v>
      </c>
      <c r="J32">
        <f>VLOOKUP($A32,'Unify Report'!$A$1:$V$99,3,FALSE)</f>
        <v>2233</v>
      </c>
      <c r="K32">
        <f>VLOOKUP($A32,'Unify Report'!$A$1:$V$99,8,FALSE)</f>
        <v>361.5</v>
      </c>
      <c r="L32">
        <f>VLOOKUP($A32,'Unify Report'!$A$1:$V$99,7,FALSE)</f>
        <v>376</v>
      </c>
      <c r="M32">
        <f>VLOOKUP($A32,'Unify Report'!$A$1:$V$99,12,FALSE)</f>
        <v>1679</v>
      </c>
      <c r="N32">
        <f>VLOOKUP($A32,'Unify Report'!$A$1:$V$99,11,FALSE)</f>
        <v>1658</v>
      </c>
      <c r="O32">
        <f>VLOOKUP($A32,'Unify Report'!$A$1:$V$99,16,FALSE)</f>
        <v>354</v>
      </c>
      <c r="P32">
        <f>VLOOKUP($A32,'Unify Report'!$A$1:$V$99,15,FALSE)</f>
        <v>386.5</v>
      </c>
      <c r="Q32" s="98">
        <f>VLOOKUP($C32,CHPPD!$D$6:$Q$70,8,FALSE)</f>
        <v>482</v>
      </c>
      <c r="W32" t="s">
        <v>120</v>
      </c>
      <c r="X32" t="s">
        <v>209</v>
      </c>
      <c r="Y32" t="s">
        <v>210</v>
      </c>
      <c r="Z32" t="s">
        <v>221</v>
      </c>
      <c r="AA32" t="s">
        <v>214</v>
      </c>
    </row>
    <row r="33" spans="1:27">
      <c r="A33" s="21" t="s">
        <v>95</v>
      </c>
      <c r="B33" s="21" t="s">
        <v>39</v>
      </c>
      <c r="C33" s="22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2141.5</v>
      </c>
      <c r="J33">
        <f>VLOOKUP($A33,'Unify Report'!$A$1:$V$99,3,FALSE)</f>
        <v>1925.5</v>
      </c>
      <c r="K33">
        <f>VLOOKUP($A33,'Unify Report'!$A$1:$V$99,8,FALSE)</f>
        <v>358.5</v>
      </c>
      <c r="L33">
        <f>VLOOKUP($A33,'Unify Report'!$A$1:$V$99,7,FALSE)</f>
        <v>433</v>
      </c>
      <c r="M33">
        <f>VLOOKUP($A33,'Unify Report'!$A$1:$V$99,12,FALSE)</f>
        <v>1782.5</v>
      </c>
      <c r="N33">
        <f>VLOOKUP($A33,'Unify Report'!$A$1:$V$99,11,FALSE)</f>
        <v>1568.5</v>
      </c>
      <c r="O33">
        <f>VLOOKUP($A33,'Unify Report'!$A$1:$V$99,16,FALSE)</f>
        <v>356.5</v>
      </c>
      <c r="P33">
        <f>VLOOKUP($A33,'Unify Report'!$A$1:$V$99,15,FALSE)</f>
        <v>390.25</v>
      </c>
      <c r="Q33" s="98">
        <f>VLOOKUP($C33,CHPPD!$D$6:$Q$70,8,FALSE)</f>
        <v>414</v>
      </c>
      <c r="W33" t="s">
        <v>110</v>
      </c>
      <c r="X33" t="s">
        <v>209</v>
      </c>
      <c r="Y33" t="s">
        <v>210</v>
      </c>
      <c r="Z33" t="s">
        <v>211</v>
      </c>
      <c r="AA33" t="s">
        <v>244</v>
      </c>
    </row>
    <row r="34" spans="1:27">
      <c r="A34" s="21" t="s">
        <v>96</v>
      </c>
      <c r="B34" s="21" t="s">
        <v>38</v>
      </c>
      <c r="C34" s="22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1780</v>
      </c>
      <c r="J34">
        <f>VLOOKUP($A34,'Unify Report'!$A$1:$V$99,3,FALSE)</f>
        <v>1577.5</v>
      </c>
      <c r="K34">
        <f>VLOOKUP($A34,'Unify Report'!$A$1:$V$99,8,FALSE)</f>
        <v>356.5</v>
      </c>
      <c r="L34">
        <f>VLOOKUP($A34,'Unify Report'!$A$1:$V$99,7,FALSE)</f>
        <v>393.75</v>
      </c>
      <c r="M34">
        <f>VLOOKUP($A34,'Unify Report'!$A$1:$V$99,12,FALSE)</f>
        <v>1782.5</v>
      </c>
      <c r="N34">
        <f>VLOOKUP($A34,'Unify Report'!$A$1:$V$99,11,FALSE)</f>
        <v>1518</v>
      </c>
      <c r="O34">
        <f>VLOOKUP($A34,'Unify Report'!$A$1:$V$99,16,FALSE)</f>
        <v>356.5</v>
      </c>
      <c r="P34">
        <f>VLOOKUP($A34,'Unify Report'!$A$1:$V$99,15,FALSE)</f>
        <v>391</v>
      </c>
      <c r="Q34" s="98">
        <f>VLOOKUP($C34,CHPPD!$D$6:$Q$70,8,FALSE)</f>
        <v>228</v>
      </c>
      <c r="W34" t="s">
        <v>245</v>
      </c>
      <c r="X34" t="s">
        <v>209</v>
      </c>
      <c r="Y34" t="s">
        <v>210</v>
      </c>
      <c r="Z34" t="s">
        <v>211</v>
      </c>
      <c r="AA34" t="s">
        <v>214</v>
      </c>
    </row>
    <row r="35" spans="1:27">
      <c r="A35" s="21" t="s">
        <v>97</v>
      </c>
      <c r="B35" s="21" t="s">
        <v>36</v>
      </c>
      <c r="C35" s="22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2504.25</v>
      </c>
      <c r="J35">
        <f>VLOOKUP($A35,'Unify Report'!$A$1:$V$99,3,FALSE)</f>
        <v>2157.25</v>
      </c>
      <c r="K35">
        <f>VLOOKUP($A35,'Unify Report'!$A$1:$V$99,8,FALSE)</f>
        <v>363.5</v>
      </c>
      <c r="L35">
        <f>VLOOKUP($A35,'Unify Report'!$A$1:$V$99,7,FALSE)</f>
        <v>251</v>
      </c>
      <c r="M35">
        <f>VLOOKUP($A35,'Unify Report'!$A$1:$V$99,12,FALSE)</f>
        <v>2134.5</v>
      </c>
      <c r="N35">
        <f>VLOOKUP($A35,'Unify Report'!$A$1:$V$99,11,FALSE)</f>
        <v>1764.5</v>
      </c>
      <c r="O35">
        <f>VLOOKUP($A35,'Unify Report'!$A$1:$V$99,16,FALSE)</f>
        <v>356.5</v>
      </c>
      <c r="P35">
        <f>VLOOKUP($A35,'Unify Report'!$A$1:$V$99,15,FALSE)</f>
        <v>264.5</v>
      </c>
      <c r="Q35" s="98">
        <f>VLOOKUP($C35,CHPPD!$D$6:$Q$70,8,FALSE)</f>
        <v>369</v>
      </c>
      <c r="W35" t="s">
        <v>107</v>
      </c>
      <c r="X35" t="s">
        <v>209</v>
      </c>
      <c r="Y35" t="s">
        <v>210</v>
      </c>
      <c r="Z35" t="s">
        <v>211</v>
      </c>
      <c r="AA35" t="s">
        <v>214</v>
      </c>
    </row>
    <row r="36" spans="1:27">
      <c r="A36" s="21" t="s">
        <v>98</v>
      </c>
      <c r="B36" s="21" t="s">
        <v>33</v>
      </c>
      <c r="C36" s="22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1424.5</v>
      </c>
      <c r="J36">
        <f>VLOOKUP($A36,'Unify Report'!$A$1:$V$99,3,FALSE)</f>
        <v>1507.5</v>
      </c>
      <c r="K36">
        <f>VLOOKUP($A36,'Unify Report'!$A$1:$V$99,8,FALSE)</f>
        <v>349</v>
      </c>
      <c r="L36">
        <f>VLOOKUP($A36,'Unify Report'!$A$1:$V$99,7,FALSE)</f>
        <v>534.5</v>
      </c>
      <c r="M36">
        <f>VLOOKUP($A36,'Unify Report'!$A$1:$V$99,12,FALSE)</f>
        <v>1426</v>
      </c>
      <c r="N36">
        <f>VLOOKUP($A36,'Unify Report'!$A$1:$V$99,11,FALSE)</f>
        <v>1459</v>
      </c>
      <c r="O36">
        <f>VLOOKUP($A36,'Unify Report'!$A$1:$V$99,16,FALSE)</f>
        <v>356.5</v>
      </c>
      <c r="P36">
        <f>VLOOKUP($A36,'Unify Report'!$A$1:$V$99,15,FALSE)</f>
        <v>425.5</v>
      </c>
      <c r="Q36" s="98">
        <f>VLOOKUP($C36,CHPPD!$D$6:$Q$70,8,FALSE)</f>
        <v>392</v>
      </c>
      <c r="W36" t="s">
        <v>246</v>
      </c>
      <c r="X36" t="s">
        <v>209</v>
      </c>
      <c r="Y36" t="s">
        <v>210</v>
      </c>
      <c r="Z36" t="s">
        <v>211</v>
      </c>
      <c r="AA36" t="s">
        <v>214</v>
      </c>
    </row>
    <row r="37" spans="1:27">
      <c r="A37" s="21" t="s">
        <v>99</v>
      </c>
      <c r="B37" s="21" t="s">
        <v>34</v>
      </c>
      <c r="C37" s="22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1078</v>
      </c>
      <c r="J37">
        <f>VLOOKUP($A37,'Unify Report'!$A$1:$V$99,3,FALSE)</f>
        <v>886.5</v>
      </c>
      <c r="K37">
        <f>VLOOKUP($A37,'Unify Report'!$A$1:$V$99,8,FALSE)</f>
        <v>0</v>
      </c>
      <c r="L37">
        <f>VLOOKUP($A37,'Unify Report'!$A$1:$V$99,7,FALSE)</f>
        <v>23.5</v>
      </c>
      <c r="M37">
        <f>VLOOKUP($A37,'Unify Report'!$A$1:$V$99,12,FALSE)</f>
        <v>1058</v>
      </c>
      <c r="N37">
        <f>VLOOKUP($A37,'Unify Report'!$A$1:$V$99,11,FALSE)</f>
        <v>920</v>
      </c>
      <c r="O37">
        <f>VLOOKUP($A37,'Unify Report'!$A$1:$V$99,16,FALSE)</f>
        <v>0</v>
      </c>
      <c r="P37">
        <f>VLOOKUP($A37,'Unify Report'!$A$1:$V$99,15,FALSE)</f>
        <v>34.5</v>
      </c>
      <c r="Q37" s="98">
        <f>VLOOKUP($C37,CHPPD!$D$6:$Q$70,8,FALSE)</f>
        <v>154</v>
      </c>
      <c r="W37" t="s">
        <v>247</v>
      </c>
      <c r="X37" t="s">
        <v>209</v>
      </c>
      <c r="Y37" t="s">
        <v>210</v>
      </c>
      <c r="Z37" t="s">
        <v>211</v>
      </c>
      <c r="AA37" t="s">
        <v>244</v>
      </c>
    </row>
    <row r="38" spans="1:27">
      <c r="A38" s="21" t="s">
        <v>100</v>
      </c>
      <c r="B38" s="21" t="s">
        <v>41</v>
      </c>
      <c r="C38" s="22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2200</v>
      </c>
      <c r="J38">
        <f>VLOOKUP($A38,'Unify Report'!$A$1:$V$99,3,FALSE)</f>
        <v>2069</v>
      </c>
      <c r="K38">
        <f>VLOOKUP($A38,'Unify Report'!$A$1:$V$99,8,FALSE)</f>
        <v>715.25</v>
      </c>
      <c r="L38">
        <f>VLOOKUP($A38,'Unify Report'!$A$1:$V$99,7,FALSE)</f>
        <v>580.25</v>
      </c>
      <c r="M38">
        <f>VLOOKUP($A38,'Unify Report'!$A$1:$V$99,12,FALSE)</f>
        <v>2139</v>
      </c>
      <c r="N38">
        <f>VLOOKUP($A38,'Unify Report'!$A$1:$V$99,11,FALSE)</f>
        <v>2059.5</v>
      </c>
      <c r="O38">
        <f>VLOOKUP($A38,'Unify Report'!$A$1:$V$99,16,FALSE)</f>
        <v>713</v>
      </c>
      <c r="P38">
        <f>VLOOKUP($A38,'Unify Report'!$A$1:$V$99,15,FALSE)</f>
        <v>565</v>
      </c>
      <c r="Q38" s="98">
        <f>VLOOKUP($C38,CHPPD!$D$6:$Q$70,8,FALSE)</f>
        <v>499</v>
      </c>
      <c r="W38" t="s">
        <v>248</v>
      </c>
      <c r="X38" t="s">
        <v>209</v>
      </c>
      <c r="Y38" t="s">
        <v>210</v>
      </c>
      <c r="Z38" t="s">
        <v>211</v>
      </c>
      <c r="AA38" t="s">
        <v>244</v>
      </c>
    </row>
    <row r="39" spans="1:27">
      <c r="A39" s="21" t="s">
        <v>101</v>
      </c>
      <c r="B39" s="21" t="s">
        <v>45</v>
      </c>
      <c r="C39" s="21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750</v>
      </c>
      <c r="J39">
        <f>VLOOKUP($A39,'Unify Report'!$A$1:$V$99,3,FALSE)</f>
        <v>740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744</v>
      </c>
      <c r="N39">
        <f>VLOOKUP($A39,'Unify Report'!$A$1:$V$99,11,FALSE)</f>
        <v>728</v>
      </c>
      <c r="O39">
        <f>VLOOKUP($A39,'Unify Report'!$A$1:$V$99,16,FALSE)</f>
        <v>0</v>
      </c>
      <c r="P39">
        <f>VLOOKUP($A39,'Unify Report'!$A$1:$V$99,15,FALSE)</f>
        <v>0</v>
      </c>
      <c r="Q39" s="98">
        <f>VLOOKUP($C39,CHPPD!$D$6:$Q$70,8,FALSE)</f>
        <v>43</v>
      </c>
      <c r="W39" t="s">
        <v>249</v>
      </c>
      <c r="X39" t="s">
        <v>209</v>
      </c>
      <c r="Y39" t="s">
        <v>210</v>
      </c>
      <c r="Z39" t="s">
        <v>211</v>
      </c>
      <c r="AA39" t="s">
        <v>244</v>
      </c>
    </row>
    <row r="40" spans="1:27">
      <c r="A40" s="21" t="s">
        <v>102</v>
      </c>
      <c r="B40" s="21" t="s">
        <v>44</v>
      </c>
      <c r="C40" s="22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2775.5</v>
      </c>
      <c r="J40">
        <f>VLOOKUP($A40,'Unify Report'!$A$1:$V$99,3,FALSE)</f>
        <v>2245.5</v>
      </c>
      <c r="K40">
        <f>VLOOKUP($A40,'Unify Report'!$A$1:$V$99,8,FALSE)</f>
        <v>1232.75</v>
      </c>
      <c r="L40">
        <f>VLOOKUP($A40,'Unify Report'!$A$1:$V$99,7,FALSE)</f>
        <v>824.75</v>
      </c>
      <c r="M40">
        <f>VLOOKUP($A40,'Unify Report'!$A$1:$V$99,12,FALSE)</f>
        <v>2597</v>
      </c>
      <c r="N40">
        <f>VLOOKUP($A40,'Unify Report'!$A$1:$V$99,11,FALSE)</f>
        <v>2179.5</v>
      </c>
      <c r="O40">
        <f>VLOOKUP($A40,'Unify Report'!$A$1:$V$99,16,FALSE)</f>
        <v>744</v>
      </c>
      <c r="P40">
        <f>VLOOKUP($A40,'Unify Report'!$A$1:$V$99,15,FALSE)</f>
        <v>586</v>
      </c>
      <c r="Q40" s="98">
        <f>VLOOKUP($C40,CHPPD!$D$6:$Q$70,8,FALSE)</f>
        <v>902</v>
      </c>
      <c r="W40" t="s">
        <v>250</v>
      </c>
      <c r="X40" t="s">
        <v>209</v>
      </c>
      <c r="Y40" t="s">
        <v>210</v>
      </c>
      <c r="Z40" t="s">
        <v>211</v>
      </c>
      <c r="AA40" t="s">
        <v>244</v>
      </c>
    </row>
    <row r="41" spans="1:27">
      <c r="A41" s="21" t="s">
        <v>103</v>
      </c>
      <c r="B41" s="21" t="s">
        <v>47</v>
      </c>
      <c r="C41" s="22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5750</v>
      </c>
      <c r="J41">
        <f>VLOOKUP($A41,'Unify Report'!$A$1:$V$99,3,FALSE)</f>
        <v>5037.666666666667</v>
      </c>
      <c r="K41">
        <f>VLOOKUP($A41,'Unify Report'!$A$1:$V$99,8,FALSE)</f>
        <v>1092.5</v>
      </c>
      <c r="L41">
        <f>VLOOKUP($A41,'Unify Report'!$A$1:$V$99,7,FALSE)</f>
        <v>646</v>
      </c>
      <c r="M41">
        <f>VLOOKUP($A41,'Unify Report'!$A$1:$V$99,12,FALSE)</f>
        <v>5669.5</v>
      </c>
      <c r="N41">
        <f>VLOOKUP($A41,'Unify Report'!$A$1:$V$99,11,FALSE)</f>
        <v>4830</v>
      </c>
      <c r="O41">
        <f>VLOOKUP($A41,'Unify Report'!$A$1:$V$99,16,FALSE)</f>
        <v>1069.5</v>
      </c>
      <c r="P41">
        <f>VLOOKUP($A41,'Unify Report'!$A$1:$V$99,15,FALSE)</f>
        <v>805</v>
      </c>
      <c r="Q41" s="98">
        <f>VLOOKUP($C41,CHPPD!$D$6:$Q$70,8,FALSE)</f>
        <v>863</v>
      </c>
      <c r="W41" t="s">
        <v>164</v>
      </c>
      <c r="X41" t="s">
        <v>209</v>
      </c>
      <c r="Y41" t="s">
        <v>210</v>
      </c>
      <c r="Z41" t="s">
        <v>211</v>
      </c>
      <c r="AA41" t="s">
        <v>244</v>
      </c>
    </row>
    <row r="42" spans="1:27">
      <c r="A42" s="21" t="s">
        <v>104</v>
      </c>
      <c r="B42" s="21" t="s">
        <v>42</v>
      </c>
      <c r="C42" s="22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1108.5</v>
      </c>
      <c r="J42">
        <f>VLOOKUP($A42,'Unify Report'!$A$1:$V$99,3,FALSE)</f>
        <v>1056</v>
      </c>
      <c r="K42">
        <f>VLOOKUP($A42,'Unify Report'!$A$1:$V$99,8,FALSE)</f>
        <v>710.75</v>
      </c>
      <c r="L42">
        <f>VLOOKUP($A42,'Unify Report'!$A$1:$V$99,7,FALSE)</f>
        <v>447.5</v>
      </c>
      <c r="M42">
        <f>VLOOKUP($A42,'Unify Report'!$A$1:$V$99,12,FALSE)</f>
        <v>728.5</v>
      </c>
      <c r="N42">
        <f>VLOOKUP($A42,'Unify Report'!$A$1:$V$99,11,FALSE)</f>
        <v>731</v>
      </c>
      <c r="O42">
        <f>VLOOKUP($A42,'Unify Report'!$A$1:$V$99,16,FALSE)</f>
        <v>636</v>
      </c>
      <c r="P42">
        <f>VLOOKUP($A42,'Unify Report'!$A$1:$V$99,15,FALSE)</f>
        <v>432</v>
      </c>
      <c r="Q42" s="98">
        <f>VLOOKUP($C42,CHPPD!$D$6:$Q$70,8,FALSE)</f>
        <v>292</v>
      </c>
      <c r="W42" t="s">
        <v>118</v>
      </c>
      <c r="X42" t="s">
        <v>251</v>
      </c>
      <c r="Y42" t="s">
        <v>252</v>
      </c>
      <c r="Z42" t="s">
        <v>253</v>
      </c>
      <c r="AA42" t="s">
        <v>211</v>
      </c>
    </row>
    <row r="43" spans="1:27">
      <c r="A43" s="21" t="s">
        <v>105</v>
      </c>
      <c r="B43" s="21" t="s">
        <v>43</v>
      </c>
      <c r="C43" s="22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3731.5</v>
      </c>
      <c r="J43">
        <f>VLOOKUP($A43,'Unify Report'!$A$1:$V$99,3,FALSE)</f>
        <v>3578</v>
      </c>
      <c r="K43">
        <f>VLOOKUP($A43,'Unify Report'!$A$1:$V$99,8,FALSE)</f>
        <v>762</v>
      </c>
      <c r="L43">
        <f>VLOOKUP($A43,'Unify Report'!$A$1:$V$99,7,FALSE)</f>
        <v>684</v>
      </c>
      <c r="M43">
        <f>VLOOKUP($A43,'Unify Report'!$A$1:$V$99,12,FALSE)</f>
        <v>3348</v>
      </c>
      <c r="N43">
        <f>VLOOKUP($A43,'Unify Report'!$A$1:$V$99,11,FALSE)</f>
        <v>3306.5</v>
      </c>
      <c r="O43">
        <f>VLOOKUP($A43,'Unify Report'!$A$1:$V$99,16,FALSE)</f>
        <v>744</v>
      </c>
      <c r="P43">
        <f>VLOOKUP($A43,'Unify Report'!$A$1:$V$99,15,FALSE)</f>
        <v>657.5</v>
      </c>
      <c r="Q43" s="98">
        <f>VLOOKUP($C43,CHPPD!$D$6:$Q$70,8,FALSE)</f>
        <v>269</v>
      </c>
      <c r="W43" t="s">
        <v>119</v>
      </c>
      <c r="X43" t="s">
        <v>251</v>
      </c>
      <c r="Y43" t="s">
        <v>252</v>
      </c>
      <c r="Z43" t="s">
        <v>253</v>
      </c>
      <c r="AA43" t="s">
        <v>211</v>
      </c>
    </row>
    <row r="44" spans="1:27">
      <c r="A44" s="21" t="s">
        <v>106</v>
      </c>
      <c r="B44" s="21" t="s">
        <v>46</v>
      </c>
      <c r="C44" s="22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1297.5</v>
      </c>
      <c r="J44">
        <f>VLOOKUP($A44,'Unify Report'!$A$1:$V$99,3,FALSE)</f>
        <v>1232.25</v>
      </c>
      <c r="K44">
        <f>VLOOKUP($A44,'Unify Report'!$A$1:$V$99,8,FALSE)</f>
        <v>962.25</v>
      </c>
      <c r="L44">
        <f>VLOOKUP($A44,'Unify Report'!$A$1:$V$99,7,FALSE)</f>
        <v>891.11666666666667</v>
      </c>
      <c r="M44">
        <f>VLOOKUP($A44,'Unify Report'!$A$1:$V$99,12,FALSE)</f>
        <v>825</v>
      </c>
      <c r="N44">
        <f>VLOOKUP($A44,'Unify Report'!$A$1:$V$99,11,FALSE)</f>
        <v>835.5</v>
      </c>
      <c r="O44">
        <f>VLOOKUP($A44,'Unify Report'!$A$1:$V$99,16,FALSE)</f>
        <v>583</v>
      </c>
      <c r="P44">
        <f>VLOOKUP($A44,'Unify Report'!$A$1:$V$99,15,FALSE)</f>
        <v>660</v>
      </c>
      <c r="Q44" s="98">
        <f>VLOOKUP($C44,CHPPD!$D$6:$Q$70,8,FALSE)</f>
        <v>467</v>
      </c>
      <c r="W44" t="s">
        <v>138</v>
      </c>
      <c r="X44" t="s">
        <v>222</v>
      </c>
      <c r="Y44" s="59" t="s">
        <v>223</v>
      </c>
      <c r="Z44" s="59" t="s">
        <v>225</v>
      </c>
      <c r="AA44" s="59" t="s">
        <v>214</v>
      </c>
    </row>
    <row r="45" spans="1:27">
      <c r="W45" s="58" t="s">
        <v>132</v>
      </c>
      <c r="X45" t="s">
        <v>209</v>
      </c>
      <c r="Y45" s="59" t="s">
        <v>210</v>
      </c>
      <c r="Z45" s="60" t="s">
        <v>216</v>
      </c>
      <c r="AA45" s="60"/>
    </row>
    <row r="46" spans="1:27">
      <c r="W46" s="58" t="s">
        <v>133</v>
      </c>
      <c r="X46" t="s">
        <v>209</v>
      </c>
      <c r="Y46" s="59" t="s">
        <v>210</v>
      </c>
      <c r="Z46" s="60" t="s">
        <v>216</v>
      </c>
    </row>
    <row r="47" spans="1:27">
      <c r="W47" t="s">
        <v>108</v>
      </c>
      <c r="X47" t="s">
        <v>209</v>
      </c>
      <c r="Y47" s="59" t="s">
        <v>210</v>
      </c>
      <c r="Z47" t="s">
        <v>211</v>
      </c>
    </row>
    <row r="48" spans="1:27">
      <c r="W48" t="s">
        <v>109</v>
      </c>
      <c r="X48" t="s">
        <v>209</v>
      </c>
      <c r="Y48" s="59" t="s">
        <v>210</v>
      </c>
      <c r="Z48" t="s">
        <v>244</v>
      </c>
    </row>
    <row r="49" spans="23:27">
      <c r="W49" t="s">
        <v>131</v>
      </c>
      <c r="X49" t="s">
        <v>209</v>
      </c>
      <c r="Y49" s="59" t="s">
        <v>210</v>
      </c>
      <c r="Z49" t="s">
        <v>216</v>
      </c>
    </row>
    <row r="50" spans="23:27">
      <c r="W50" t="s">
        <v>254</v>
      </c>
      <c r="X50" t="s">
        <v>209</v>
      </c>
      <c r="Y50" s="59" t="s">
        <v>210</v>
      </c>
      <c r="Z50" t="s">
        <v>211</v>
      </c>
      <c r="AA50" t="s">
        <v>244</v>
      </c>
    </row>
    <row r="51" spans="23:27">
      <c r="W51" t="s">
        <v>255</v>
      </c>
      <c r="X51" t="s">
        <v>209</v>
      </c>
      <c r="Y51" s="59" t="s">
        <v>210</v>
      </c>
      <c r="Z51" t="s">
        <v>211</v>
      </c>
      <c r="AA51" t="s">
        <v>244</v>
      </c>
    </row>
    <row r="52" spans="23:27">
      <c r="W52" t="s">
        <v>117</v>
      </c>
      <c r="X52" t="s">
        <v>209</v>
      </c>
      <c r="Y52" s="59" t="s">
        <v>210</v>
      </c>
      <c r="Z52" t="s">
        <v>211</v>
      </c>
    </row>
    <row r="53" spans="23:27">
      <c r="W53" t="s">
        <v>256</v>
      </c>
      <c r="X53" t="s">
        <v>209</v>
      </c>
      <c r="Y53" s="59" t="s">
        <v>210</v>
      </c>
      <c r="Z53" t="s">
        <v>211</v>
      </c>
    </row>
    <row r="54" spans="23:27">
      <c r="W54" t="s">
        <v>128</v>
      </c>
      <c r="X54" t="s">
        <v>209</v>
      </c>
      <c r="Y54" t="s">
        <v>210</v>
      </c>
      <c r="Z54" t="s">
        <v>211</v>
      </c>
      <c r="AA54" t="s">
        <v>216</v>
      </c>
    </row>
    <row r="55" spans="23:27">
      <c r="W55" t="s">
        <v>111</v>
      </c>
      <c r="X55" t="s">
        <v>209</v>
      </c>
      <c r="Y55" t="s">
        <v>210</v>
      </c>
      <c r="Z55" t="s">
        <v>211</v>
      </c>
    </row>
    <row r="56" spans="23:27">
      <c r="W56" t="s">
        <v>115</v>
      </c>
      <c r="X56" t="s">
        <v>209</v>
      </c>
      <c r="Y56" t="s">
        <v>210</v>
      </c>
      <c r="Z56" t="s">
        <v>244</v>
      </c>
    </row>
    <row r="57" spans="23:27">
      <c r="W57" t="s">
        <v>113</v>
      </c>
      <c r="X57" t="s">
        <v>209</v>
      </c>
      <c r="Y57" t="s">
        <v>210</v>
      </c>
      <c r="Z57" t="s">
        <v>211</v>
      </c>
    </row>
    <row r="58" spans="23:27">
      <c r="W58" s="58" t="s">
        <v>144</v>
      </c>
      <c r="X58" t="s">
        <v>228</v>
      </c>
      <c r="Y58" t="s">
        <v>229</v>
      </c>
      <c r="Z58" t="s">
        <v>230</v>
      </c>
    </row>
    <row r="59" spans="23:27">
      <c r="W59" s="58" t="s">
        <v>147</v>
      </c>
      <c r="X59" t="s">
        <v>228</v>
      </c>
      <c r="Y59" t="s">
        <v>229</v>
      </c>
      <c r="Z59" t="s">
        <v>230</v>
      </c>
    </row>
    <row r="60" spans="23:27">
      <c r="W60" t="s">
        <v>143</v>
      </c>
      <c r="X60" t="s">
        <v>228</v>
      </c>
      <c r="Y60" t="s">
        <v>229</v>
      </c>
      <c r="Z60" t="s">
        <v>230</v>
      </c>
    </row>
    <row r="61" spans="23:27">
      <c r="W61" t="s">
        <v>121</v>
      </c>
      <c r="X61" t="s">
        <v>209</v>
      </c>
      <c r="Y61" s="59" t="s">
        <v>210</v>
      </c>
      <c r="Z61" t="s">
        <v>213</v>
      </c>
      <c r="AA61" t="s">
        <v>221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1" t="s">
        <v>204</v>
      </c>
      <c r="I1" s="112"/>
      <c r="J1" s="111" t="s">
        <v>205</v>
      </c>
      <c r="K1" s="112"/>
      <c r="L1" s="111" t="s">
        <v>206</v>
      </c>
      <c r="M1" s="112"/>
      <c r="N1" s="111" t="s">
        <v>207</v>
      </c>
      <c r="O1" s="112"/>
    </row>
    <row r="2" spans="1:15" s="5" customFormat="1">
      <c r="A2" s="19" t="s">
        <v>208</v>
      </c>
      <c r="B2" s="19" t="s">
        <v>149</v>
      </c>
      <c r="C2" s="19" t="s">
        <v>179</v>
      </c>
      <c r="D2" s="23" t="s">
        <v>180</v>
      </c>
      <c r="E2" s="24" t="s">
        <v>183</v>
      </c>
      <c r="F2" s="24" t="s">
        <v>188</v>
      </c>
      <c r="G2" s="24" t="s">
        <v>195</v>
      </c>
      <c r="H2" s="25" t="s">
        <v>172</v>
      </c>
      <c r="I2" s="26" t="s">
        <v>173</v>
      </c>
      <c r="J2" s="25" t="s">
        <v>172</v>
      </c>
      <c r="K2" s="26" t="s">
        <v>173</v>
      </c>
      <c r="L2" s="25" t="s">
        <v>172</v>
      </c>
      <c r="M2" s="26" t="s">
        <v>173</v>
      </c>
      <c r="N2" s="25" t="s">
        <v>172</v>
      </c>
      <c r="O2" s="27" t="s">
        <v>173</v>
      </c>
    </row>
    <row r="3" spans="1:15">
      <c r="A3" s="21">
        <v>201802</v>
      </c>
      <c r="B3" s="21" t="s">
        <v>65</v>
      </c>
      <c r="C3" s="21" t="s">
        <v>17</v>
      </c>
      <c r="D3" s="21" t="s">
        <v>107</v>
      </c>
      <c r="E3" s="56" t="s">
        <v>184</v>
      </c>
      <c r="F3" s="56" t="s">
        <v>189</v>
      </c>
      <c r="G3" s="56" t="s">
        <v>184</v>
      </c>
      <c r="H3" s="28">
        <f>VLOOKUP($B3,'Unify Report'!$A$2:$V$99,3,FALSE)</f>
        <v>1309.25</v>
      </c>
      <c r="I3" s="29">
        <f>VLOOKUP($B3,'Unify Report'!$A$2:$V$99,4,FALSE)</f>
        <v>1384.25</v>
      </c>
      <c r="J3" s="28">
        <f>VLOOKUP($B3,'Unify Report'!$A$2:$V$99,7,FALSE)</f>
        <v>1542.75</v>
      </c>
      <c r="K3" s="29">
        <f>VLOOKUP($B3,'Unify Report'!$A$2:$V$99,8,FALSE)</f>
        <v>1112.25</v>
      </c>
      <c r="L3" s="28">
        <f>VLOOKUP($B3,'Unify Report'!$A$2:$V$99,11,FALSE)</f>
        <v>1012.5</v>
      </c>
      <c r="M3" s="29">
        <f>VLOOKUP($B3,'Unify Report'!$A$2:$V$99,12,FALSE)</f>
        <v>1023</v>
      </c>
      <c r="N3" s="28">
        <f>VLOOKUP($B3,'Unify Report'!$A$2:$V$99,15,FALSE)</f>
        <v>1430</v>
      </c>
      <c r="O3" s="30">
        <f>VLOOKUP($B3,'Unify Report'!$A$2:$V$99,16,FALSE)</f>
        <v>682</v>
      </c>
    </row>
    <row r="4" spans="1:15">
      <c r="A4" s="21">
        <v>201802</v>
      </c>
      <c r="B4" s="21" t="s">
        <v>66</v>
      </c>
      <c r="C4" s="21" t="s">
        <v>20</v>
      </c>
      <c r="D4" s="21" t="s">
        <v>108</v>
      </c>
      <c r="E4" s="56" t="s">
        <v>184</v>
      </c>
      <c r="F4" s="56" t="s">
        <v>189</v>
      </c>
      <c r="G4" s="56" t="s">
        <v>184</v>
      </c>
      <c r="H4" s="28">
        <f>VLOOKUP($B4,'Unify Report'!$A$2:$V$99,3,FALSE)</f>
        <v>2645.0666666666698</v>
      </c>
      <c r="I4" s="29">
        <f>VLOOKUP($B4,'Unify Report'!$A$2:$V$99,4,FALSE)</f>
        <v>2622.0666666666698</v>
      </c>
      <c r="J4" s="28">
        <f>VLOOKUP($B4,'Unify Report'!$A$2:$V$99,7,FALSE)</f>
        <v>2073</v>
      </c>
      <c r="K4" s="29">
        <f>VLOOKUP($B4,'Unify Report'!$A$2:$V$99,8,FALSE)</f>
        <v>2101.25</v>
      </c>
      <c r="L4" s="28">
        <f>VLOOKUP($B4,'Unify Report'!$A$2:$V$99,11,FALSE)</f>
        <v>2094.75</v>
      </c>
      <c r="M4" s="29">
        <f>VLOOKUP($B4,'Unify Report'!$A$2:$V$99,12,FALSE)</f>
        <v>2046</v>
      </c>
      <c r="N4" s="28">
        <f>VLOOKUP($B4,'Unify Report'!$A$2:$V$99,15,FALSE)</f>
        <v>1672</v>
      </c>
      <c r="O4" s="30">
        <f>VLOOKUP($B4,'Unify Report'!$A$2:$V$99,16,FALSE)</f>
        <v>1705</v>
      </c>
    </row>
    <row r="5" spans="1:15">
      <c r="A5" s="21">
        <v>201802</v>
      </c>
      <c r="B5" s="21" t="s">
        <v>67</v>
      </c>
      <c r="C5" s="21" t="s">
        <v>19</v>
      </c>
      <c r="D5" s="21" t="s">
        <v>109</v>
      </c>
      <c r="E5" s="56" t="s">
        <v>184</v>
      </c>
      <c r="F5" s="56" t="s">
        <v>189</v>
      </c>
      <c r="G5" s="56" t="s">
        <v>184</v>
      </c>
      <c r="H5" s="28">
        <f>VLOOKUP($B5,'Unify Report'!$A$2:$V$99,3,FALSE)</f>
        <v>1974.5</v>
      </c>
      <c r="I5" s="29">
        <f>VLOOKUP($B5,'Unify Report'!$A$2:$V$99,4,FALSE)</f>
        <v>2245.5</v>
      </c>
      <c r="J5" s="28">
        <f>VLOOKUP($B5,'Unify Report'!$A$2:$V$99,7,FALSE)</f>
        <v>2012.75</v>
      </c>
      <c r="K5" s="29">
        <f>VLOOKUP($B5,'Unify Report'!$A$2:$V$99,8,FALSE)</f>
        <v>1864.5</v>
      </c>
      <c r="L5" s="28">
        <f>VLOOKUP($B5,'Unify Report'!$A$2:$V$99,11,FALSE)</f>
        <v>1620.5</v>
      </c>
      <c r="M5" s="29">
        <f>VLOOKUP($B5,'Unify Report'!$A$2:$V$99,12,FALSE)</f>
        <v>1705</v>
      </c>
      <c r="N5" s="28">
        <f>VLOOKUP($B5,'Unify Report'!$A$2:$V$99,15,FALSE)</f>
        <v>1530.55</v>
      </c>
      <c r="O5" s="30">
        <f>VLOOKUP($B5,'Unify Report'!$A$2:$V$99,16,FALSE)</f>
        <v>1364</v>
      </c>
    </row>
    <row r="6" spans="1:15">
      <c r="A6" s="21">
        <v>201802</v>
      </c>
      <c r="B6" s="21" t="s">
        <v>68</v>
      </c>
      <c r="C6" s="21" t="s">
        <v>13</v>
      </c>
      <c r="D6" s="21" t="s">
        <v>110</v>
      </c>
      <c r="E6" s="56" t="s">
        <v>184</v>
      </c>
      <c r="F6" s="56" t="s">
        <v>189</v>
      </c>
      <c r="G6" s="56" t="s">
        <v>184</v>
      </c>
      <c r="H6" s="28">
        <f>VLOOKUP($B6,'Unify Report'!$A$2:$V$99,3,FALSE)</f>
        <v>1627.5833333333333</v>
      </c>
      <c r="I6" s="29">
        <f>VLOOKUP($B6,'Unify Report'!$A$2:$V$99,4,FALSE)</f>
        <v>1871.25</v>
      </c>
      <c r="J6" s="28">
        <f>VLOOKUP($B6,'Unify Report'!$A$2:$V$99,7,FALSE)</f>
        <v>1344.75</v>
      </c>
      <c r="K6" s="29">
        <f>VLOOKUP($B6,'Unify Report'!$A$2:$V$99,8,FALSE)</f>
        <v>1095.75</v>
      </c>
      <c r="L6" s="28">
        <f>VLOOKUP($B6,'Unify Report'!$A$2:$V$99,11,FALSE)</f>
        <v>1324.75</v>
      </c>
      <c r="M6" s="29">
        <f>VLOOKUP($B6,'Unify Report'!$A$2:$V$99,12,FALSE)</f>
        <v>1364</v>
      </c>
      <c r="N6" s="28">
        <f>VLOOKUP($B6,'Unify Report'!$A$2:$V$99,15,FALSE)</f>
        <v>1373.75</v>
      </c>
      <c r="O6" s="30">
        <f>VLOOKUP($B6,'Unify Report'!$A$2:$V$99,16,FALSE)</f>
        <v>1023</v>
      </c>
    </row>
    <row r="7" spans="1:15">
      <c r="A7" s="21">
        <v>201802</v>
      </c>
      <c r="B7" s="21" t="s">
        <v>69</v>
      </c>
      <c r="C7" s="21" t="s">
        <v>18</v>
      </c>
      <c r="D7" s="21" t="s">
        <v>111</v>
      </c>
      <c r="E7" s="56" t="s">
        <v>184</v>
      </c>
      <c r="F7" s="56" t="s">
        <v>189</v>
      </c>
      <c r="G7" s="56" t="s">
        <v>184</v>
      </c>
      <c r="H7" s="28">
        <f>VLOOKUP($B7,'Unify Report'!$A$2:$V$99,3,FALSE)</f>
        <v>1067</v>
      </c>
      <c r="I7" s="29">
        <f>VLOOKUP($B7,'Unify Report'!$A$2:$V$99,4,FALSE)</f>
        <v>1114</v>
      </c>
      <c r="J7" s="28">
        <f>VLOOKUP($B7,'Unify Report'!$A$2:$V$99,7,FALSE)</f>
        <v>843</v>
      </c>
      <c r="K7" s="29">
        <f>VLOOKUP($B7,'Unify Report'!$A$2:$V$99,8,FALSE)</f>
        <v>738</v>
      </c>
      <c r="L7" s="28">
        <f>VLOOKUP($B7,'Unify Report'!$A$2:$V$99,11,FALSE)</f>
        <v>734.75</v>
      </c>
      <c r="M7" s="29">
        <f>VLOOKUP($B7,'Unify Report'!$A$2:$V$99,12,FALSE)</f>
        <v>682</v>
      </c>
      <c r="N7" s="28">
        <f>VLOOKUP($B7,'Unify Report'!$A$2:$V$99,15,FALSE)</f>
        <v>803</v>
      </c>
      <c r="O7" s="30">
        <f>VLOOKUP($B7,'Unify Report'!$A$2:$V$99,16,FALSE)</f>
        <v>682</v>
      </c>
    </row>
    <row r="8" spans="1:15">
      <c r="A8" s="21">
        <v>201802</v>
      </c>
      <c r="B8" s="21" t="s">
        <v>70</v>
      </c>
      <c r="C8" s="21" t="s">
        <v>15</v>
      </c>
      <c r="D8" s="21" t="s">
        <v>112</v>
      </c>
      <c r="E8" s="56" t="s">
        <v>184</v>
      </c>
      <c r="F8" s="56" t="s">
        <v>189</v>
      </c>
      <c r="G8" s="56" t="s">
        <v>184</v>
      </c>
      <c r="H8" s="28">
        <f>VLOOKUP($B8,'Unify Report'!$A$2:$V$99,3,FALSE)</f>
        <v>1599.5</v>
      </c>
      <c r="I8" s="29">
        <f>VLOOKUP($B8,'Unify Report'!$A$2:$V$99,4,FALSE)</f>
        <v>1624.5</v>
      </c>
      <c r="J8" s="28">
        <f>VLOOKUP($B8,'Unify Report'!$A$2:$V$99,7,FALSE)</f>
        <v>1424.25</v>
      </c>
      <c r="K8" s="29">
        <f>VLOOKUP($B8,'Unify Report'!$A$2:$V$99,8,FALSE)</f>
        <v>1106.5</v>
      </c>
      <c r="L8" s="28">
        <f>VLOOKUP($B8,'Unify Report'!$A$2:$V$99,11,FALSE)</f>
        <v>990.5</v>
      </c>
      <c r="M8" s="29">
        <f>VLOOKUP($B8,'Unify Report'!$A$2:$V$99,12,FALSE)</f>
        <v>1023</v>
      </c>
      <c r="N8" s="28">
        <f>VLOOKUP($B8,'Unify Report'!$A$2:$V$99,15,FALSE)</f>
        <v>1364.5</v>
      </c>
      <c r="O8" s="30">
        <f>VLOOKUP($B8,'Unify Report'!$A$2:$V$99,16,FALSE)</f>
        <v>1011.5</v>
      </c>
    </row>
    <row r="9" spans="1:15">
      <c r="A9" s="21">
        <v>201802</v>
      </c>
      <c r="B9" s="21" t="s">
        <v>71</v>
      </c>
      <c r="C9" s="21" t="s">
        <v>22</v>
      </c>
      <c r="D9" s="21" t="s">
        <v>113</v>
      </c>
      <c r="E9" s="56" t="s">
        <v>184</v>
      </c>
      <c r="F9" s="56" t="s">
        <v>189</v>
      </c>
      <c r="G9" s="56" t="s">
        <v>184</v>
      </c>
      <c r="H9" s="28">
        <f>VLOOKUP($B9,'Unify Report'!$A$2:$V$99,3,FALSE)</f>
        <v>1081</v>
      </c>
      <c r="I9" s="29">
        <f>VLOOKUP($B9,'Unify Report'!$A$2:$V$99,4,FALSE)</f>
        <v>1124.75</v>
      </c>
      <c r="J9" s="28">
        <f>VLOOKUP($B9,'Unify Report'!$A$2:$V$99,7,FALSE)</f>
        <v>955.5</v>
      </c>
      <c r="K9" s="29">
        <f>VLOOKUP($B9,'Unify Report'!$A$2:$V$99,8,FALSE)</f>
        <v>919.5</v>
      </c>
      <c r="L9" s="28">
        <f>VLOOKUP($B9,'Unify Report'!$A$2:$V$99,11,FALSE)</f>
        <v>1023</v>
      </c>
      <c r="M9" s="29">
        <f>VLOOKUP($B9,'Unify Report'!$A$2:$V$99,12,FALSE)</f>
        <v>1023</v>
      </c>
      <c r="N9" s="28">
        <f>VLOOKUP($B9,'Unify Report'!$A$2:$V$99,15,FALSE)</f>
        <v>506.75</v>
      </c>
      <c r="O9" s="30">
        <f>VLOOKUP($B9,'Unify Report'!$A$2:$V$99,16,FALSE)</f>
        <v>341</v>
      </c>
    </row>
    <row r="10" spans="1:15">
      <c r="A10" s="21">
        <v>201802</v>
      </c>
      <c r="B10" s="21" t="s">
        <v>72</v>
      </c>
      <c r="C10" s="21" t="s">
        <v>23</v>
      </c>
      <c r="D10" s="21" t="s">
        <v>114</v>
      </c>
      <c r="E10" s="56" t="s">
        <v>184</v>
      </c>
      <c r="F10" s="56" t="s">
        <v>189</v>
      </c>
      <c r="G10" s="56" t="s">
        <v>184</v>
      </c>
      <c r="H10" s="28">
        <f>VLOOKUP($B10,'Unify Report'!$A$2:$V$99,3,FALSE)</f>
        <v>1392.9833333333333</v>
      </c>
      <c r="I10" s="29">
        <f>VLOOKUP($B10,'Unify Report'!$A$2:$V$99,4,FALSE)</f>
        <v>1494.5</v>
      </c>
      <c r="J10" s="28">
        <f>VLOOKUP($B10,'Unify Report'!$A$2:$V$99,7,FALSE)</f>
        <v>812</v>
      </c>
      <c r="K10" s="29">
        <f>VLOOKUP($B10,'Unify Report'!$A$2:$V$99,8,FALSE)</f>
        <v>733.75</v>
      </c>
      <c r="L10" s="28">
        <f>VLOOKUP($B10,'Unify Report'!$A$2:$V$99,11,FALSE)</f>
        <v>1364</v>
      </c>
      <c r="M10" s="29">
        <f>VLOOKUP($B10,'Unify Report'!$A$2:$V$99,12,FALSE)</f>
        <v>1364</v>
      </c>
      <c r="N10" s="28">
        <f>VLOOKUP($B10,'Unify Report'!$A$2:$V$99,15,FALSE)</f>
        <v>725.5</v>
      </c>
      <c r="O10" s="30">
        <f>VLOOKUP($B10,'Unify Report'!$A$2:$V$99,16,FALSE)</f>
        <v>682</v>
      </c>
    </row>
    <row r="11" spans="1:15">
      <c r="A11" s="21">
        <v>201802</v>
      </c>
      <c r="B11" s="21" t="s">
        <v>73</v>
      </c>
      <c r="C11" s="21" t="s">
        <v>16</v>
      </c>
      <c r="D11" s="21" t="s">
        <v>115</v>
      </c>
      <c r="E11" s="56" t="s">
        <v>184</v>
      </c>
      <c r="F11" s="56" t="s">
        <v>189</v>
      </c>
      <c r="G11" s="56" t="s">
        <v>184</v>
      </c>
      <c r="H11" s="28">
        <f>VLOOKUP($B11,'Unify Report'!$A$2:$V$99,3,FALSE)</f>
        <v>1070.75</v>
      </c>
      <c r="I11" s="29">
        <f>VLOOKUP($B11,'Unify Report'!$A$2:$V$99,4,FALSE)</f>
        <v>1127</v>
      </c>
      <c r="J11" s="28">
        <f>VLOOKUP($B11,'Unify Report'!$A$2:$V$99,7,FALSE)</f>
        <v>1226.75</v>
      </c>
      <c r="K11" s="29">
        <f>VLOOKUP($B11,'Unify Report'!$A$2:$V$99,8,FALSE)</f>
        <v>1127.75</v>
      </c>
      <c r="L11" s="28">
        <f>VLOOKUP($B11,'Unify Report'!$A$2:$V$99,11,FALSE)</f>
        <v>679.25</v>
      </c>
      <c r="M11" s="29">
        <f>VLOOKUP($B11,'Unify Report'!$A$2:$V$99,12,FALSE)</f>
        <v>682</v>
      </c>
      <c r="N11" s="28">
        <f>VLOOKUP($B11,'Unify Report'!$A$2:$V$99,15,FALSE)</f>
        <v>1023.5</v>
      </c>
      <c r="O11" s="30">
        <f>VLOOKUP($B11,'Unify Report'!$A$2:$V$99,16,FALSE)</f>
        <v>682</v>
      </c>
    </row>
    <row r="12" spans="1:15">
      <c r="A12" s="21">
        <v>201802</v>
      </c>
      <c r="B12" s="21" t="s">
        <v>74</v>
      </c>
      <c r="C12" s="21" t="s">
        <v>14</v>
      </c>
      <c r="D12" s="21" t="s">
        <v>116</v>
      </c>
      <c r="E12" s="56" t="s">
        <v>184</v>
      </c>
      <c r="F12" s="56" t="s">
        <v>189</v>
      </c>
      <c r="G12" s="56" t="s">
        <v>184</v>
      </c>
      <c r="H12" s="28">
        <f>VLOOKUP($B12,'Unify Report'!$A$2:$V$99,3,FALSE)</f>
        <v>747.5</v>
      </c>
      <c r="I12" s="29">
        <f>VLOOKUP($B12,'Unify Report'!$A$2:$V$99,4,FALSE)</f>
        <v>747.5</v>
      </c>
      <c r="J12" s="28">
        <f>VLOOKUP($B12,'Unify Report'!$A$2:$V$99,7,FALSE)</f>
        <v>1735.5</v>
      </c>
      <c r="K12" s="29">
        <f>VLOOKUP($B12,'Unify Report'!$A$2:$V$99,8,FALSE)</f>
        <v>1493</v>
      </c>
      <c r="L12" s="28">
        <f>VLOOKUP($B12,'Unify Report'!$A$2:$V$99,11,FALSE)</f>
        <v>682</v>
      </c>
      <c r="M12" s="29">
        <f>VLOOKUP($B12,'Unify Report'!$A$2:$V$99,12,FALSE)</f>
        <v>682</v>
      </c>
      <c r="N12" s="28">
        <f>VLOOKUP($B12,'Unify Report'!$A$2:$V$99,15,FALSE)</f>
        <v>1023</v>
      </c>
      <c r="O12" s="30">
        <f>VLOOKUP($B12,'Unify Report'!$A$2:$V$99,16,FALSE)</f>
        <v>682</v>
      </c>
    </row>
    <row r="13" spans="1:15">
      <c r="A13" s="21">
        <v>201802</v>
      </c>
      <c r="B13" s="21" t="s">
        <v>75</v>
      </c>
      <c r="C13" s="21" t="s">
        <v>21</v>
      </c>
      <c r="D13" s="21" t="s">
        <v>117</v>
      </c>
      <c r="E13" s="56" t="s">
        <v>184</v>
      </c>
      <c r="F13" s="56" t="s">
        <v>189</v>
      </c>
      <c r="G13" s="56" t="s">
        <v>184</v>
      </c>
      <c r="H13" s="28">
        <f>VLOOKUP($B13,'Unify Report'!$A$2:$V$99,3,FALSE)</f>
        <v>1319.75</v>
      </c>
      <c r="I13" s="29">
        <f>VLOOKUP($B13,'Unify Report'!$A$2:$V$99,4,FALSE)</f>
        <v>1376</v>
      </c>
      <c r="J13" s="28">
        <f>VLOOKUP($B13,'Unify Report'!$A$2:$V$99,7,FALSE)</f>
        <v>1042.75</v>
      </c>
      <c r="K13" s="29">
        <f>VLOOKUP($B13,'Unify Report'!$A$2:$V$99,8,FALSE)</f>
        <v>1117.25</v>
      </c>
      <c r="L13" s="28">
        <f>VLOOKUP($B13,'Unify Report'!$A$2:$V$99,11,FALSE)</f>
        <v>1001.5</v>
      </c>
      <c r="M13" s="29">
        <f>VLOOKUP($B13,'Unify Report'!$A$2:$V$99,12,FALSE)</f>
        <v>1023</v>
      </c>
      <c r="N13" s="28">
        <f>VLOOKUP($B13,'Unify Report'!$A$2:$V$99,15,FALSE)</f>
        <v>682</v>
      </c>
      <c r="O13" s="30">
        <f>VLOOKUP($B13,'Unify Report'!$A$2:$V$99,16,FALSE)</f>
        <v>682</v>
      </c>
    </row>
    <row r="14" spans="1:15">
      <c r="A14" s="21">
        <v>201802</v>
      </c>
      <c r="B14" s="21" t="s">
        <v>76</v>
      </c>
      <c r="C14" s="21" t="s">
        <v>24</v>
      </c>
      <c r="D14" s="22" t="s">
        <v>118</v>
      </c>
      <c r="E14" s="56" t="s">
        <v>184</v>
      </c>
      <c r="F14" s="57" t="s">
        <v>190</v>
      </c>
      <c r="G14" s="56" t="s">
        <v>184</v>
      </c>
      <c r="H14" s="28">
        <f>VLOOKUP($B14,'Unify Report'!$A$2:$V$99,3,FALSE)</f>
        <v>1482</v>
      </c>
      <c r="I14" s="29">
        <f>VLOOKUP($B14,'Unify Report'!$A$2:$V$99,4,FALSE)</f>
        <v>1507</v>
      </c>
      <c r="J14" s="28">
        <f>VLOOKUP($B14,'Unify Report'!$A$2:$V$99,7,FALSE)</f>
        <v>1867.3166666666666</v>
      </c>
      <c r="K14" s="29">
        <f>VLOOKUP($B14,'Unify Report'!$A$2:$V$99,8,FALSE)</f>
        <v>1886.06666666667</v>
      </c>
      <c r="L14" s="28">
        <f>VLOOKUP($B14,'Unify Report'!$A$2:$V$99,11,FALSE)</f>
        <v>847</v>
      </c>
      <c r="M14" s="29">
        <f>VLOOKUP($B14,'Unify Report'!$A$2:$V$99,12,FALSE)</f>
        <v>682</v>
      </c>
      <c r="N14" s="28">
        <f>VLOOKUP($B14,'Unify Report'!$A$2:$V$99,15,FALSE)</f>
        <v>1166</v>
      </c>
      <c r="O14" s="30">
        <f>VLOOKUP($B14,'Unify Report'!$A$2:$V$99,16,FALSE)</f>
        <v>1023</v>
      </c>
    </row>
    <row r="15" spans="1:15">
      <c r="A15" s="21">
        <v>201802</v>
      </c>
      <c r="B15" s="21" t="s">
        <v>77</v>
      </c>
      <c r="C15" s="21" t="s">
        <v>25</v>
      </c>
      <c r="D15" s="22" t="s">
        <v>119</v>
      </c>
      <c r="E15" s="56" t="s">
        <v>184</v>
      </c>
      <c r="F15" s="57" t="s">
        <v>190</v>
      </c>
      <c r="G15" s="56" t="s">
        <v>184</v>
      </c>
      <c r="H15" s="28">
        <f>VLOOKUP($B15,'Unify Report'!$A$2:$V$99,3,FALSE)</f>
        <v>1304.1666666666667</v>
      </c>
      <c r="I15" s="29">
        <f>VLOOKUP($B15,'Unify Report'!$A$2:$V$99,4,FALSE)</f>
        <v>1552.6666666666699</v>
      </c>
      <c r="J15" s="28">
        <f>VLOOKUP($B15,'Unify Report'!$A$2:$V$99,7,FALSE)</f>
        <v>1991.25</v>
      </c>
      <c r="K15" s="29">
        <f>VLOOKUP($B15,'Unify Report'!$A$2:$V$99,8,FALSE)</f>
        <v>2072.5</v>
      </c>
      <c r="L15" s="28">
        <f>VLOOKUP($B15,'Unify Report'!$A$2:$V$99,11,FALSE)</f>
        <v>847</v>
      </c>
      <c r="M15" s="29">
        <f>VLOOKUP($B15,'Unify Report'!$A$2:$V$99,12,FALSE)</f>
        <v>682</v>
      </c>
      <c r="N15" s="28">
        <f>VLOOKUP($B15,'Unify Report'!$A$2:$V$99,15,FALSE)</f>
        <v>1188</v>
      </c>
      <c r="O15" s="30">
        <f>VLOOKUP($B15,'Unify Report'!$A$2:$V$99,16,FALSE)</f>
        <v>1023</v>
      </c>
    </row>
    <row r="16" spans="1:15">
      <c r="A16" s="21">
        <v>201802</v>
      </c>
      <c r="B16" s="21" t="s">
        <v>78</v>
      </c>
      <c r="C16" s="21" t="s">
        <v>27</v>
      </c>
      <c r="D16" s="21" t="s">
        <v>120</v>
      </c>
      <c r="E16" s="56" t="s">
        <v>185</v>
      </c>
      <c r="F16" s="56" t="s">
        <v>189</v>
      </c>
      <c r="G16" s="56" t="s">
        <v>196</v>
      </c>
      <c r="H16" s="28">
        <f>VLOOKUP($B16,'Unify Report'!$A$2:$V$99,3,FALSE)</f>
        <v>1768.75</v>
      </c>
      <c r="I16" s="29">
        <f>VLOOKUP($B16,'Unify Report'!$A$2:$V$99,4,FALSE)</f>
        <v>1854.25</v>
      </c>
      <c r="J16" s="28">
        <f>VLOOKUP($B16,'Unify Report'!$A$2:$V$99,7,FALSE)</f>
        <v>349.25</v>
      </c>
      <c r="K16" s="29">
        <f>VLOOKUP($B16,'Unify Report'!$A$2:$V$99,8,FALSE)</f>
        <v>374.25</v>
      </c>
      <c r="L16" s="28">
        <f>VLOOKUP($B16,'Unify Report'!$A$2:$V$99,11,FALSE)</f>
        <v>1353</v>
      </c>
      <c r="M16" s="29">
        <f>VLOOKUP($B16,'Unify Report'!$A$2:$V$99,12,FALSE)</f>
        <v>1364</v>
      </c>
      <c r="N16" s="28">
        <f>VLOOKUP($B16,'Unify Report'!$A$2:$V$99,15,FALSE)</f>
        <v>429</v>
      </c>
      <c r="O16" s="30">
        <f>VLOOKUP($B16,'Unify Report'!$A$2:$V$99,16,FALSE)</f>
        <v>341</v>
      </c>
    </row>
    <row r="17" spans="1:15">
      <c r="A17" s="21">
        <v>201802</v>
      </c>
      <c r="B17" s="21" t="s">
        <v>79</v>
      </c>
      <c r="C17" s="21" t="s">
        <v>30</v>
      </c>
      <c r="D17" s="21" t="s">
        <v>121</v>
      </c>
      <c r="E17" s="56" t="s">
        <v>185</v>
      </c>
      <c r="F17" s="56" t="s">
        <v>189</v>
      </c>
      <c r="G17" s="56" t="s">
        <v>196</v>
      </c>
      <c r="H17" s="28">
        <f>VLOOKUP($B17,'Unify Report'!$A$2:$V$99,3,FALSE)</f>
        <v>5627.416666666667</v>
      </c>
      <c r="I17" s="29">
        <f>VLOOKUP($B17,'Unify Report'!$A$2:$V$99,4,FALSE)</f>
        <v>6105.0000000000036</v>
      </c>
      <c r="J17" s="28">
        <f>VLOOKUP($B17,'Unify Report'!$A$2:$V$99,7,FALSE)</f>
        <v>379.5</v>
      </c>
      <c r="K17" s="29">
        <f>VLOOKUP($B17,'Unify Report'!$A$2:$V$99,8,FALSE)</f>
        <v>362</v>
      </c>
      <c r="L17" s="28">
        <f>VLOOKUP($B17,'Unify Report'!$A$2:$V$99,11,FALSE)</f>
        <v>5494.25</v>
      </c>
      <c r="M17" s="29">
        <f>VLOOKUP($B17,'Unify Report'!$A$2:$V$99,12,FALSE)</f>
        <v>6106.5</v>
      </c>
      <c r="N17" s="28">
        <f>VLOOKUP($B17,'Unify Report'!$A$2:$V$99,15,FALSE)</f>
        <v>412.85</v>
      </c>
      <c r="O17" s="30">
        <f>VLOOKUP($B17,'Unify Report'!$A$2:$V$99,16,FALSE)</f>
        <v>356.5</v>
      </c>
    </row>
    <row r="18" spans="1:15">
      <c r="A18" s="21">
        <v>201802</v>
      </c>
      <c r="B18" s="21" t="s">
        <v>80</v>
      </c>
      <c r="C18" s="21" t="s">
        <v>29</v>
      </c>
      <c r="D18" s="21" t="s">
        <v>122</v>
      </c>
      <c r="E18" s="56" t="s">
        <v>185</v>
      </c>
      <c r="F18" s="56" t="s">
        <v>189</v>
      </c>
      <c r="G18" s="56" t="s">
        <v>196</v>
      </c>
      <c r="H18" s="28">
        <f>VLOOKUP($B18,'Unify Report'!$A$2:$V$99,3,FALSE)</f>
        <v>1349</v>
      </c>
      <c r="I18" s="29">
        <f>VLOOKUP($B18,'Unify Report'!$A$2:$V$99,4,FALSE)</f>
        <v>1445.5</v>
      </c>
      <c r="J18" s="28">
        <f>VLOOKUP($B18,'Unify Report'!$A$2:$V$99,7,FALSE)</f>
        <v>1251.5</v>
      </c>
      <c r="K18" s="29">
        <f>VLOOKUP($B18,'Unify Report'!$A$2:$V$99,8,FALSE)</f>
        <v>1111.75</v>
      </c>
      <c r="L18" s="28">
        <f>VLOOKUP($B18,'Unify Report'!$A$2:$V$99,11,FALSE)</f>
        <v>1002</v>
      </c>
      <c r="M18" s="29">
        <f>VLOOKUP($B18,'Unify Report'!$A$2:$V$99,12,FALSE)</f>
        <v>1023</v>
      </c>
      <c r="N18" s="28">
        <f>VLOOKUP($B18,'Unify Report'!$A$2:$V$99,15,FALSE)</f>
        <v>827.5</v>
      </c>
      <c r="O18" s="30">
        <f>VLOOKUP($B18,'Unify Report'!$A$2:$V$99,16,FALSE)</f>
        <v>341</v>
      </c>
    </row>
    <row r="19" spans="1:15">
      <c r="A19" s="21">
        <v>201802</v>
      </c>
      <c r="B19" s="21" t="s">
        <v>81</v>
      </c>
      <c r="C19" s="21" t="s">
        <v>28</v>
      </c>
      <c r="D19" s="21" t="s">
        <v>123</v>
      </c>
      <c r="E19" s="56" t="s">
        <v>185</v>
      </c>
      <c r="F19" s="56" t="s">
        <v>189</v>
      </c>
      <c r="G19" s="56" t="s">
        <v>196</v>
      </c>
      <c r="H19" s="28">
        <f>VLOOKUP($B19,'Unify Report'!$A$2:$V$99,3,FALSE)</f>
        <v>1248.25</v>
      </c>
      <c r="I19" s="29">
        <f>VLOOKUP($B19,'Unify Report'!$A$2:$V$99,4,FALSE)</f>
        <v>1428.25</v>
      </c>
      <c r="J19" s="28">
        <f>VLOOKUP($B19,'Unify Report'!$A$2:$V$99,7,FALSE)</f>
        <v>1136.75</v>
      </c>
      <c r="K19" s="29">
        <f>VLOOKUP($B19,'Unify Report'!$A$2:$V$99,8,FALSE)</f>
        <v>1145.5</v>
      </c>
      <c r="L19" s="28">
        <f>VLOOKUP($B19,'Unify Report'!$A$2:$V$99,11,FALSE)</f>
        <v>990.5</v>
      </c>
      <c r="M19" s="29">
        <f>VLOOKUP($B19,'Unify Report'!$A$2:$V$99,12,FALSE)</f>
        <v>1023</v>
      </c>
      <c r="N19" s="28">
        <f>VLOOKUP($B19,'Unify Report'!$A$2:$V$99,15,FALSE)</f>
        <v>506</v>
      </c>
      <c r="O19" s="30">
        <f>VLOOKUP($B19,'Unify Report'!$A$2:$V$99,16,FALSE)</f>
        <v>341</v>
      </c>
    </row>
    <row r="20" spans="1:15">
      <c r="A20" s="21">
        <v>201802</v>
      </c>
      <c r="B20" s="21" t="s">
        <v>82</v>
      </c>
      <c r="C20" s="21" t="s">
        <v>26</v>
      </c>
      <c r="D20" s="21" t="s">
        <v>124</v>
      </c>
      <c r="E20" s="56" t="s">
        <v>185</v>
      </c>
      <c r="F20" s="56" t="s">
        <v>189</v>
      </c>
      <c r="G20" s="56" t="s">
        <v>196</v>
      </c>
      <c r="H20" s="28">
        <f>VLOOKUP($B20,'Unify Report'!$A$2:$V$99,3,FALSE)</f>
        <v>1348.5</v>
      </c>
      <c r="I20" s="29">
        <f>VLOOKUP($B20,'Unify Report'!$A$2:$V$99,4,FALSE)</f>
        <v>1430.5</v>
      </c>
      <c r="J20" s="28">
        <f>VLOOKUP($B20,'Unify Report'!$A$2:$V$99,7,FALSE)</f>
        <v>1514.5</v>
      </c>
      <c r="K20" s="29">
        <f>VLOOKUP($B20,'Unify Report'!$A$2:$V$99,8,FALSE)</f>
        <v>1098</v>
      </c>
      <c r="L20" s="28">
        <f>VLOOKUP($B20,'Unify Report'!$A$2:$V$99,11,FALSE)</f>
        <v>1023</v>
      </c>
      <c r="M20" s="29">
        <f>VLOOKUP($B20,'Unify Report'!$A$2:$V$99,12,FALSE)</f>
        <v>1023</v>
      </c>
      <c r="N20" s="28">
        <f>VLOOKUP($B20,'Unify Report'!$A$2:$V$99,15,FALSE)</f>
        <v>906</v>
      </c>
      <c r="O20" s="30">
        <f>VLOOKUP($B20,'Unify Report'!$A$2:$V$99,16,FALSE)</f>
        <v>341</v>
      </c>
    </row>
    <row r="21" spans="1:15">
      <c r="A21" s="21">
        <v>201802</v>
      </c>
      <c r="B21" s="21" t="s">
        <v>83</v>
      </c>
      <c r="C21" s="21" t="s">
        <v>31</v>
      </c>
      <c r="D21" s="21" t="s">
        <v>125</v>
      </c>
      <c r="E21" s="56" t="s">
        <v>185</v>
      </c>
      <c r="F21" s="56" t="s">
        <v>191</v>
      </c>
      <c r="G21" s="56" t="s">
        <v>197</v>
      </c>
      <c r="H21" s="28">
        <f>VLOOKUP($B21,'Unify Report'!$A$2:$V$99,3,FALSE)</f>
        <v>2414.5833333333335</v>
      </c>
      <c r="I21" s="29">
        <f>VLOOKUP($B21,'Unify Report'!$A$2:$V$99,4,FALSE)</f>
        <v>2619.74999999999</v>
      </c>
      <c r="J21" s="28">
        <f>VLOOKUP($B21,'Unify Report'!$A$2:$V$99,7,FALSE)</f>
        <v>1112.1666666666667</v>
      </c>
      <c r="K21" s="29">
        <f>VLOOKUP($B21,'Unify Report'!$A$2:$V$99,8,FALSE)</f>
        <v>1132.3333333333367</v>
      </c>
      <c r="L21" s="28">
        <f>VLOOKUP($B21,'Unify Report'!$A$2:$V$99,11,FALSE)</f>
        <v>1980</v>
      </c>
      <c r="M21" s="29">
        <f>VLOOKUP($B21,'Unify Report'!$A$2:$V$99,12,FALSE)</f>
        <v>2046</v>
      </c>
      <c r="N21" s="28">
        <f>VLOOKUP($B21,'Unify Report'!$A$2:$V$99,15,FALSE)</f>
        <v>880</v>
      </c>
      <c r="O21" s="30">
        <f>VLOOKUP($B21,'Unify Report'!$A$2:$V$99,16,FALSE)</f>
        <v>682</v>
      </c>
    </row>
    <row r="22" spans="1:15">
      <c r="A22" s="21">
        <v>201802</v>
      </c>
      <c r="B22" s="21" t="s">
        <v>84</v>
      </c>
      <c r="C22" s="21" t="s">
        <v>32</v>
      </c>
      <c r="D22" s="21" t="s">
        <v>126</v>
      </c>
      <c r="E22" s="56" t="s">
        <v>185</v>
      </c>
      <c r="F22" s="56" t="s">
        <v>191</v>
      </c>
      <c r="G22" s="56" t="s">
        <v>197</v>
      </c>
      <c r="H22" s="28">
        <f>VLOOKUP($B22,'Unify Report'!$A$2:$V$99,3,FALSE)</f>
        <v>2281.5833333333335</v>
      </c>
      <c r="I22" s="29">
        <f>VLOOKUP($B22,'Unify Report'!$A$2:$V$99,4,FALSE)</f>
        <v>2610.9999999999932</v>
      </c>
      <c r="J22" s="28">
        <f>VLOOKUP($B22,'Unify Report'!$A$2:$V$99,7,FALSE)</f>
        <v>669.58333333333337</v>
      </c>
      <c r="K22" s="29">
        <f>VLOOKUP($B22,'Unify Report'!$A$2:$V$99,8,FALSE)</f>
        <v>746.33333333333269</v>
      </c>
      <c r="L22" s="28">
        <f>VLOOKUP($B22,'Unify Report'!$A$2:$V$99,11,FALSE)</f>
        <v>1521.5</v>
      </c>
      <c r="M22" s="29">
        <f>VLOOKUP($B22,'Unify Report'!$A$2:$V$99,12,FALSE)</f>
        <v>1694</v>
      </c>
      <c r="N22" s="28">
        <f>VLOOKUP($B22,'Unify Report'!$A$2:$V$99,15,FALSE)</f>
        <v>638</v>
      </c>
      <c r="O22" s="30">
        <f>VLOOKUP($B22,'Unify Report'!$A$2:$V$99,16,FALSE)</f>
        <v>682</v>
      </c>
    </row>
    <row r="23" spans="1:15">
      <c r="A23" s="21">
        <v>201802</v>
      </c>
      <c r="B23" s="21" t="s">
        <v>85</v>
      </c>
      <c r="C23" s="21" t="s">
        <v>54</v>
      </c>
      <c r="D23" s="22" t="s">
        <v>127</v>
      </c>
      <c r="E23" s="57" t="s">
        <v>186</v>
      </c>
      <c r="F23" s="57" t="s">
        <v>192</v>
      </c>
      <c r="G23" s="57" t="s">
        <v>192</v>
      </c>
      <c r="H23" s="28">
        <f>VLOOKUP($B23,'Unify Report'!$A$2:$V$99,3,FALSE)</f>
        <v>1363.5</v>
      </c>
      <c r="I23" s="29">
        <f>VLOOKUP($B23,'Unify Report'!$A$2:$V$99,4,FALSE)</f>
        <v>1641</v>
      </c>
      <c r="J23" s="28">
        <f>VLOOKUP($B23,'Unify Report'!$A$2:$V$99,7,FALSE)</f>
        <v>984</v>
      </c>
      <c r="K23" s="29">
        <f>VLOOKUP($B23,'Unify Report'!$A$2:$V$99,8,FALSE)</f>
        <v>1104</v>
      </c>
      <c r="L23" s="28">
        <f>VLOOKUP($B23,'Unify Report'!$A$2:$V$99,11,FALSE)</f>
        <v>682</v>
      </c>
      <c r="M23" s="29">
        <f>VLOOKUP($B23,'Unify Report'!$A$2:$V$99,12,FALSE)</f>
        <v>682</v>
      </c>
      <c r="N23" s="28">
        <f>VLOOKUP($B23,'Unify Report'!$A$2:$V$99,15,FALSE)</f>
        <v>0</v>
      </c>
      <c r="O23" s="30">
        <f>VLOOKUP($B23,'Unify Report'!$A$2:$V$99,16,FALSE)</f>
        <v>0</v>
      </c>
    </row>
    <row r="24" spans="1:15">
      <c r="A24" s="21">
        <v>201802</v>
      </c>
      <c r="B24" s="21" t="s">
        <v>86</v>
      </c>
      <c r="C24" s="21" t="s">
        <v>49</v>
      </c>
      <c r="D24" s="21" t="s">
        <v>128</v>
      </c>
      <c r="E24" s="57" t="s">
        <v>186</v>
      </c>
      <c r="F24" s="56" t="s">
        <v>189</v>
      </c>
      <c r="G24" s="56" t="s">
        <v>198</v>
      </c>
      <c r="H24" s="28">
        <f>VLOOKUP($B24,'Unify Report'!$A$2:$V$99,3,FALSE)</f>
        <v>6910.25</v>
      </c>
      <c r="I24" s="29">
        <f>VLOOKUP($B24,'Unify Report'!$A$2:$V$99,4,FALSE)</f>
        <v>7091.75</v>
      </c>
      <c r="J24" s="28">
        <f>VLOOKUP($B24,'Unify Report'!$A$2:$V$99,7,FALSE)</f>
        <v>683.5</v>
      </c>
      <c r="K24" s="29">
        <f>VLOOKUP($B24,'Unify Report'!$A$2:$V$99,8,FALSE)</f>
        <v>751.25</v>
      </c>
      <c r="L24" s="28">
        <f>VLOOKUP($B24,'Unify Report'!$A$2:$V$99,11,FALSE)</f>
        <v>6265.333333333333</v>
      </c>
      <c r="M24" s="29">
        <f>VLOOKUP($B24,'Unify Report'!$A$2:$V$99,12,FALSE)</f>
        <v>6471.4166666666697</v>
      </c>
      <c r="N24" s="28">
        <f>VLOOKUP($B24,'Unify Report'!$A$2:$V$99,15,FALSE)</f>
        <v>726</v>
      </c>
      <c r="O24" s="30">
        <f>VLOOKUP($B24,'Unify Report'!$A$2:$V$99,16,FALSE)</f>
        <v>682</v>
      </c>
    </row>
    <row r="25" spans="1:15">
      <c r="A25" s="21">
        <v>201802</v>
      </c>
      <c r="B25" s="21" t="s">
        <v>87</v>
      </c>
      <c r="C25" s="21" t="s">
        <v>53</v>
      </c>
      <c r="D25" s="21" t="s">
        <v>129</v>
      </c>
      <c r="E25" s="57" t="s">
        <v>186</v>
      </c>
      <c r="F25" s="56" t="s">
        <v>189</v>
      </c>
      <c r="G25" s="56" t="s">
        <v>199</v>
      </c>
      <c r="H25" s="28">
        <f>VLOOKUP($B25,'Unify Report'!$A$2:$V$99,3,FALSE)</f>
        <v>1028.5</v>
      </c>
      <c r="I25" s="29">
        <f>VLOOKUP($B25,'Unify Report'!$A$2:$V$99,4,FALSE)</f>
        <v>1073.5</v>
      </c>
      <c r="J25" s="28">
        <f>VLOOKUP($B25,'Unify Report'!$A$2:$V$99,7,FALSE)</f>
        <v>869.25</v>
      </c>
      <c r="K25" s="29">
        <f>VLOOKUP($B25,'Unify Report'!$A$2:$V$99,8,FALSE)</f>
        <v>1233.5</v>
      </c>
      <c r="L25" s="28">
        <f>VLOOKUP($B25,'Unify Report'!$A$2:$V$99,11,FALSE)</f>
        <v>712.5</v>
      </c>
      <c r="M25" s="29">
        <f>VLOOKUP($B25,'Unify Report'!$A$2:$V$99,12,FALSE)</f>
        <v>701.5</v>
      </c>
      <c r="N25" s="28">
        <f>VLOOKUP($B25,'Unify Report'!$A$2:$V$99,15,FALSE)</f>
        <v>844</v>
      </c>
      <c r="O25" s="30">
        <f>VLOOKUP($B25,'Unify Report'!$A$2:$V$99,16,FALSE)</f>
        <v>1000.5</v>
      </c>
    </row>
    <row r="26" spans="1:15">
      <c r="A26" s="21">
        <v>201802</v>
      </c>
      <c r="B26" s="21" t="s">
        <v>88</v>
      </c>
      <c r="C26" s="21" t="s">
        <v>51</v>
      </c>
      <c r="D26" s="21" t="s">
        <v>130</v>
      </c>
      <c r="E26" s="57" t="s">
        <v>186</v>
      </c>
      <c r="F26" s="56" t="s">
        <v>189</v>
      </c>
      <c r="G26" s="56" t="s">
        <v>199</v>
      </c>
      <c r="H26" s="28">
        <f>VLOOKUP($B26,'Unify Report'!$A$2:$V$99,3,FALSE)</f>
        <v>1332.5</v>
      </c>
      <c r="I26" s="29">
        <f>VLOOKUP($B26,'Unify Report'!$A$2:$V$99,4,FALSE)</f>
        <v>1421</v>
      </c>
      <c r="J26" s="28">
        <f>VLOOKUP($B26,'Unify Report'!$A$2:$V$99,7,FALSE)</f>
        <v>1174.4166666666667</v>
      </c>
      <c r="K26" s="29">
        <f>VLOOKUP($B26,'Unify Report'!$A$2:$V$99,8,FALSE)</f>
        <v>1064</v>
      </c>
      <c r="L26" s="28">
        <f>VLOOKUP($B26,'Unify Report'!$A$2:$V$99,11,FALSE)</f>
        <v>954.5</v>
      </c>
      <c r="M26" s="29">
        <f>VLOOKUP($B26,'Unify Report'!$A$2:$V$99,12,FALSE)</f>
        <v>966</v>
      </c>
      <c r="N26" s="28">
        <f>VLOOKUP($B26,'Unify Report'!$A$2:$V$99,15,FALSE)</f>
        <v>965</v>
      </c>
      <c r="O26" s="30">
        <f>VLOOKUP($B26,'Unify Report'!$A$2:$V$99,16,FALSE)</f>
        <v>713</v>
      </c>
    </row>
    <row r="27" spans="1:15">
      <c r="A27" s="21">
        <v>201802</v>
      </c>
      <c r="B27" s="21" t="s">
        <v>89</v>
      </c>
      <c r="C27" s="21" t="s">
        <v>52</v>
      </c>
      <c r="D27" s="21" t="s">
        <v>131</v>
      </c>
      <c r="E27" s="57" t="s">
        <v>186</v>
      </c>
      <c r="F27" s="56" t="s">
        <v>189</v>
      </c>
      <c r="G27" s="56" t="s">
        <v>200</v>
      </c>
      <c r="H27" s="28">
        <f>VLOOKUP($B27,'Unify Report'!$A$2:$V$99,3,FALSE)</f>
        <v>2004.25</v>
      </c>
      <c r="I27" s="29">
        <f>VLOOKUP($B27,'Unify Report'!$A$2:$V$99,4,FALSE)</f>
        <v>2028.25</v>
      </c>
      <c r="J27" s="28">
        <f>VLOOKUP($B27,'Unify Report'!$A$2:$V$99,7,FALSE)</f>
        <v>998</v>
      </c>
      <c r="K27" s="29">
        <f>VLOOKUP($B27,'Unify Report'!$A$2:$V$99,8,FALSE)</f>
        <v>1079.25</v>
      </c>
      <c r="L27" s="28">
        <f>VLOOKUP($B27,'Unify Report'!$A$2:$V$99,11,FALSE)</f>
        <v>1666.5</v>
      </c>
      <c r="M27" s="29">
        <f>VLOOKUP($B27,'Unify Report'!$A$2:$V$99,12,FALSE)</f>
        <v>1413.5</v>
      </c>
      <c r="N27" s="28">
        <f>VLOOKUP($B27,'Unify Report'!$A$2:$V$99,15,FALSE)</f>
        <v>713</v>
      </c>
      <c r="O27" s="30">
        <f>VLOOKUP($B27,'Unify Report'!$A$2:$V$99,16,FALSE)</f>
        <v>715.66666666666595</v>
      </c>
    </row>
    <row r="28" spans="1:15">
      <c r="A28" s="21">
        <v>201802</v>
      </c>
      <c r="B28" s="21" t="s">
        <v>90</v>
      </c>
      <c r="C28" s="21" t="s">
        <v>48</v>
      </c>
      <c r="D28" s="21" t="s">
        <v>132</v>
      </c>
      <c r="E28" s="57" t="s">
        <v>186</v>
      </c>
      <c r="F28" s="56" t="s">
        <v>189</v>
      </c>
      <c r="G28" s="56" t="s">
        <v>201</v>
      </c>
      <c r="H28" s="28">
        <f>VLOOKUP($B28,'Unify Report'!$A$2:$V$99,3,FALSE)</f>
        <v>2126.25</v>
      </c>
      <c r="I28" s="29">
        <f>VLOOKUP($B28,'Unify Report'!$A$2:$V$99,4,FALSE)</f>
        <v>2278.5</v>
      </c>
      <c r="J28" s="28">
        <f>VLOOKUP($B28,'Unify Report'!$A$2:$V$99,7,FALSE)</f>
        <v>1310.5</v>
      </c>
      <c r="K28" s="29">
        <f>VLOOKUP($B28,'Unify Report'!$A$2:$V$99,8,FALSE)</f>
        <v>1275.25</v>
      </c>
      <c r="L28" s="28">
        <f>VLOOKUP($B28,'Unify Report'!$A$2:$V$99,11,FALSE)</f>
        <v>1736.5</v>
      </c>
      <c r="M28" s="29">
        <f>VLOOKUP($B28,'Unify Report'!$A$2:$V$99,12,FALSE)</f>
        <v>1780.5</v>
      </c>
      <c r="N28" s="28">
        <f>VLOOKUP($B28,'Unify Report'!$A$2:$V$99,15,FALSE)</f>
        <v>1495</v>
      </c>
      <c r="O28" s="30">
        <f>VLOOKUP($B28,'Unify Report'!$A$2:$V$99,16,FALSE)</f>
        <v>1426</v>
      </c>
    </row>
    <row r="29" spans="1:15">
      <c r="A29" s="21">
        <v>201802</v>
      </c>
      <c r="B29" s="21" t="s">
        <v>91</v>
      </c>
      <c r="C29" s="21" t="s">
        <v>50</v>
      </c>
      <c r="D29" s="21" t="s">
        <v>133</v>
      </c>
      <c r="E29" s="57" t="s">
        <v>186</v>
      </c>
      <c r="F29" s="56" t="s">
        <v>189</v>
      </c>
      <c r="G29" s="56" t="s">
        <v>200</v>
      </c>
      <c r="H29" s="28">
        <f>VLOOKUP($B29,'Unify Report'!$A$2:$V$99,3,FALSE)</f>
        <v>2129.25</v>
      </c>
      <c r="I29" s="29">
        <f>VLOOKUP($B29,'Unify Report'!$A$2:$V$99,4,FALSE)</f>
        <v>2141</v>
      </c>
      <c r="J29" s="28">
        <f>VLOOKUP($B29,'Unify Report'!$A$2:$V$99,7,FALSE)</f>
        <v>1415</v>
      </c>
      <c r="K29" s="29">
        <f>VLOOKUP($B29,'Unify Report'!$A$2:$V$99,8,FALSE)</f>
        <v>1427</v>
      </c>
      <c r="L29" s="28">
        <f>VLOOKUP($B29,'Unify Report'!$A$2:$V$99,11,FALSE)</f>
        <v>1759.5</v>
      </c>
      <c r="M29" s="29">
        <f>VLOOKUP($B29,'Unify Report'!$A$2:$V$99,12,FALSE)</f>
        <v>1782.5</v>
      </c>
      <c r="N29" s="28">
        <f>VLOOKUP($B29,'Unify Report'!$A$2:$V$99,15,FALSE)</f>
        <v>1426</v>
      </c>
      <c r="O29" s="30">
        <f>VLOOKUP($B29,'Unify Report'!$A$2:$V$99,16,FALSE)</f>
        <v>1426</v>
      </c>
    </row>
    <row r="30" spans="1:15">
      <c r="A30" s="21">
        <v>201802</v>
      </c>
      <c r="B30" s="21" t="s">
        <v>92</v>
      </c>
      <c r="C30" s="21" t="s">
        <v>40</v>
      </c>
      <c r="D30" s="21" t="s">
        <v>134</v>
      </c>
      <c r="E30" s="56" t="s">
        <v>187</v>
      </c>
      <c r="F30" s="56" t="s">
        <v>193</v>
      </c>
      <c r="G30" s="56" t="s">
        <v>202</v>
      </c>
      <c r="H30" s="28">
        <f>VLOOKUP($B30,'Unify Report'!$A$2:$V$99,3,FALSE)</f>
        <v>5076.5</v>
      </c>
      <c r="I30" s="29">
        <f>VLOOKUP($B30,'Unify Report'!$A$2:$V$99,4,FALSE)</f>
        <v>6840.25</v>
      </c>
      <c r="J30" s="28">
        <f>VLOOKUP($B30,'Unify Report'!$A$2:$V$99,7,FALSE)</f>
        <v>0</v>
      </c>
      <c r="K30" s="29">
        <f>VLOOKUP($B30,'Unify Report'!$A$2:$V$99,8,FALSE)</f>
        <v>372</v>
      </c>
      <c r="L30" s="28">
        <f>VLOOKUP($B30,'Unify Report'!$A$2:$V$99,11,FALSE)</f>
        <v>4922</v>
      </c>
      <c r="M30" s="29">
        <f>VLOOKUP($B30,'Unify Report'!$A$2:$V$99,12,FALSE)</f>
        <v>6750.5</v>
      </c>
      <c r="N30" s="28">
        <f>VLOOKUP($B30,'Unify Report'!$A$2:$V$99,15,FALSE)</f>
        <v>0</v>
      </c>
      <c r="O30" s="30">
        <f>VLOOKUP($B30,'Unify Report'!$A$2:$V$99,16,FALSE)</f>
        <v>356.5</v>
      </c>
    </row>
    <row r="31" spans="1:15">
      <c r="A31" s="21">
        <v>201802</v>
      </c>
      <c r="B31" s="21" t="s">
        <v>93</v>
      </c>
      <c r="C31" s="21" t="s">
        <v>35</v>
      </c>
      <c r="D31" s="22" t="s">
        <v>135</v>
      </c>
      <c r="E31" s="56" t="s">
        <v>187</v>
      </c>
      <c r="F31" s="56" t="s">
        <v>193</v>
      </c>
      <c r="G31" s="56" t="s">
        <v>202</v>
      </c>
      <c r="H31" s="28">
        <f>VLOOKUP($B31,'Unify Report'!$A$2:$V$99,3,FALSE)</f>
        <v>3841.75</v>
      </c>
      <c r="I31" s="29">
        <f>VLOOKUP($B31,'Unify Report'!$A$2:$V$99,4,FALSE)</f>
        <v>4281.25</v>
      </c>
      <c r="J31" s="28">
        <f>VLOOKUP($B31,'Unify Report'!$A$2:$V$99,7,FALSE)</f>
        <v>462.5</v>
      </c>
      <c r="K31" s="29">
        <f>VLOOKUP($B31,'Unify Report'!$A$2:$V$99,8,FALSE)</f>
        <v>355.5</v>
      </c>
      <c r="L31" s="28">
        <f>VLOOKUP($B31,'Unify Report'!$A$2:$V$99,11,FALSE)</f>
        <v>3672.5</v>
      </c>
      <c r="M31" s="29">
        <f>VLOOKUP($B31,'Unify Report'!$A$2:$V$99,12,FALSE)</f>
        <v>4487.5</v>
      </c>
      <c r="N31" s="28">
        <f>VLOOKUP($B31,'Unify Report'!$A$2:$V$99,15,FALSE)</f>
        <v>414</v>
      </c>
      <c r="O31" s="30">
        <f>VLOOKUP($B31,'Unify Report'!$A$2:$V$99,16,FALSE)</f>
        <v>356.5</v>
      </c>
    </row>
    <row r="32" spans="1:15">
      <c r="A32" s="21">
        <v>201802</v>
      </c>
      <c r="B32" s="21" t="s">
        <v>94</v>
      </c>
      <c r="C32" s="21" t="s">
        <v>37</v>
      </c>
      <c r="D32" s="22" t="s">
        <v>136</v>
      </c>
      <c r="E32" s="56" t="s">
        <v>187</v>
      </c>
      <c r="F32" s="56" t="s">
        <v>193</v>
      </c>
      <c r="G32" s="56" t="s">
        <v>202</v>
      </c>
      <c r="H32" s="28">
        <f>VLOOKUP($B32,'Unify Report'!$A$2:$V$99,3,FALSE)</f>
        <v>2233</v>
      </c>
      <c r="I32" s="29">
        <f>VLOOKUP($B32,'Unify Report'!$A$2:$V$99,4,FALSE)</f>
        <v>2346.5</v>
      </c>
      <c r="J32" s="28">
        <f>VLOOKUP($B32,'Unify Report'!$A$2:$V$99,7,FALSE)</f>
        <v>376</v>
      </c>
      <c r="K32" s="29">
        <f>VLOOKUP($B32,'Unify Report'!$A$2:$V$99,8,FALSE)</f>
        <v>361.5</v>
      </c>
      <c r="L32" s="28">
        <f>VLOOKUP($B32,'Unify Report'!$A$2:$V$99,11,FALSE)</f>
        <v>1658</v>
      </c>
      <c r="M32" s="29">
        <f>VLOOKUP($B32,'Unify Report'!$A$2:$V$99,12,FALSE)</f>
        <v>1679</v>
      </c>
      <c r="N32" s="28">
        <f>VLOOKUP($B32,'Unify Report'!$A$2:$V$99,15,FALSE)</f>
        <v>386.5</v>
      </c>
      <c r="O32" s="30">
        <f>VLOOKUP($B32,'Unify Report'!$A$2:$V$99,16,FALSE)</f>
        <v>354</v>
      </c>
    </row>
    <row r="33" spans="1:15">
      <c r="A33" s="21">
        <v>201802</v>
      </c>
      <c r="B33" s="21" t="s">
        <v>95</v>
      </c>
      <c r="C33" s="21" t="s">
        <v>39</v>
      </c>
      <c r="D33" s="22" t="s">
        <v>137</v>
      </c>
      <c r="E33" s="56" t="s">
        <v>187</v>
      </c>
      <c r="F33" s="56" t="s">
        <v>193</v>
      </c>
      <c r="G33" s="56" t="s">
        <v>202</v>
      </c>
      <c r="H33" s="28">
        <f>VLOOKUP($B33,'Unify Report'!$A$2:$V$99,3,FALSE)</f>
        <v>1925.5</v>
      </c>
      <c r="I33" s="29">
        <f>VLOOKUP($B33,'Unify Report'!$A$2:$V$99,4,FALSE)</f>
        <v>2141.5</v>
      </c>
      <c r="J33" s="28">
        <f>VLOOKUP($B33,'Unify Report'!$A$2:$V$99,7,FALSE)</f>
        <v>433</v>
      </c>
      <c r="K33" s="29">
        <f>VLOOKUP($B33,'Unify Report'!$A$2:$V$99,8,FALSE)</f>
        <v>358.5</v>
      </c>
      <c r="L33" s="28">
        <f>VLOOKUP($B33,'Unify Report'!$A$2:$V$99,11,FALSE)</f>
        <v>1568.5</v>
      </c>
      <c r="M33" s="29">
        <f>VLOOKUP($B33,'Unify Report'!$A$2:$V$99,12,FALSE)</f>
        <v>1782.5</v>
      </c>
      <c r="N33" s="28">
        <f>VLOOKUP($B33,'Unify Report'!$A$2:$V$99,15,FALSE)</f>
        <v>390.25</v>
      </c>
      <c r="O33" s="30">
        <f>VLOOKUP($B33,'Unify Report'!$A$2:$V$99,16,FALSE)</f>
        <v>356.5</v>
      </c>
    </row>
    <row r="34" spans="1:15">
      <c r="A34" s="21">
        <v>201802</v>
      </c>
      <c r="B34" s="21" t="s">
        <v>96</v>
      </c>
      <c r="C34" s="21" t="s">
        <v>38</v>
      </c>
      <c r="D34" s="22" t="s">
        <v>138</v>
      </c>
      <c r="E34" s="56" t="s">
        <v>187</v>
      </c>
      <c r="F34" s="56" t="s">
        <v>193</v>
      </c>
      <c r="G34" s="56" t="s">
        <v>202</v>
      </c>
      <c r="H34" s="28">
        <f>VLOOKUP($B34,'Unify Report'!$A$2:$V$99,3,FALSE)</f>
        <v>1577.5</v>
      </c>
      <c r="I34" s="29">
        <f>VLOOKUP($B34,'Unify Report'!$A$2:$V$99,4,FALSE)</f>
        <v>1780</v>
      </c>
      <c r="J34" s="28">
        <f>VLOOKUP($B34,'Unify Report'!$A$2:$V$99,7,FALSE)</f>
        <v>393.75</v>
      </c>
      <c r="K34" s="29">
        <f>VLOOKUP($B34,'Unify Report'!$A$2:$V$99,8,FALSE)</f>
        <v>356.5</v>
      </c>
      <c r="L34" s="28">
        <f>VLOOKUP($B34,'Unify Report'!$A$2:$V$99,11,FALSE)</f>
        <v>1518</v>
      </c>
      <c r="M34" s="29">
        <f>VLOOKUP($B34,'Unify Report'!$A$2:$V$99,12,FALSE)</f>
        <v>1782.5</v>
      </c>
      <c r="N34" s="28">
        <f>VLOOKUP($B34,'Unify Report'!$A$2:$V$99,15,FALSE)</f>
        <v>391</v>
      </c>
      <c r="O34" s="30">
        <f>VLOOKUP($B34,'Unify Report'!$A$2:$V$99,16,FALSE)</f>
        <v>356.5</v>
      </c>
    </row>
    <row r="35" spans="1:15">
      <c r="A35" s="21">
        <v>201802</v>
      </c>
      <c r="B35" s="21" t="s">
        <v>97</v>
      </c>
      <c r="C35" s="21" t="s">
        <v>36</v>
      </c>
      <c r="D35" s="22" t="s">
        <v>139</v>
      </c>
      <c r="E35" s="56" t="s">
        <v>187</v>
      </c>
      <c r="F35" s="56" t="s">
        <v>193</v>
      </c>
      <c r="G35" s="56" t="s">
        <v>202</v>
      </c>
      <c r="H35" s="28">
        <f>VLOOKUP($B35,'Unify Report'!$A$2:$V$99,3,FALSE)</f>
        <v>2157.25</v>
      </c>
      <c r="I35" s="29">
        <f>VLOOKUP($B35,'Unify Report'!$A$2:$V$99,4,FALSE)</f>
        <v>2504.25</v>
      </c>
      <c r="J35" s="28">
        <f>VLOOKUP($B35,'Unify Report'!$A$2:$V$99,7,FALSE)</f>
        <v>251</v>
      </c>
      <c r="K35" s="29">
        <f>VLOOKUP($B35,'Unify Report'!$A$2:$V$99,8,FALSE)</f>
        <v>363.5</v>
      </c>
      <c r="L35" s="28">
        <f>VLOOKUP($B35,'Unify Report'!$A$2:$V$99,11,FALSE)</f>
        <v>1764.5</v>
      </c>
      <c r="M35" s="29">
        <f>VLOOKUP($B35,'Unify Report'!$A$2:$V$99,12,FALSE)</f>
        <v>2134.5</v>
      </c>
      <c r="N35" s="28">
        <f>VLOOKUP($B35,'Unify Report'!$A$2:$V$99,15,FALSE)</f>
        <v>264.5</v>
      </c>
      <c r="O35" s="30">
        <f>VLOOKUP($B35,'Unify Report'!$A$2:$V$99,16,FALSE)</f>
        <v>356.5</v>
      </c>
    </row>
    <row r="36" spans="1:15">
      <c r="A36" s="21">
        <v>201802</v>
      </c>
      <c r="B36" s="21" t="s">
        <v>98</v>
      </c>
      <c r="C36" s="21" t="s">
        <v>33</v>
      </c>
      <c r="D36" s="22" t="s">
        <v>140</v>
      </c>
      <c r="E36" s="56" t="s">
        <v>187</v>
      </c>
      <c r="F36" s="56" t="s">
        <v>193</v>
      </c>
      <c r="G36" s="56" t="s">
        <v>202</v>
      </c>
      <c r="H36" s="28">
        <f>VLOOKUP($B36,'Unify Report'!$A$2:$V$99,3,FALSE)</f>
        <v>1507.5</v>
      </c>
      <c r="I36" s="29">
        <f>VLOOKUP($B36,'Unify Report'!$A$2:$V$99,4,FALSE)</f>
        <v>1424.5</v>
      </c>
      <c r="J36" s="28">
        <f>VLOOKUP($B36,'Unify Report'!$A$2:$V$99,7,FALSE)</f>
        <v>534.5</v>
      </c>
      <c r="K36" s="29">
        <f>VLOOKUP($B36,'Unify Report'!$A$2:$V$99,8,FALSE)</f>
        <v>349</v>
      </c>
      <c r="L36" s="28">
        <f>VLOOKUP($B36,'Unify Report'!$A$2:$V$99,11,FALSE)</f>
        <v>1459</v>
      </c>
      <c r="M36" s="29">
        <f>VLOOKUP($B36,'Unify Report'!$A$2:$V$99,12,FALSE)</f>
        <v>1426</v>
      </c>
      <c r="N36" s="28">
        <f>VLOOKUP($B36,'Unify Report'!$A$2:$V$99,15,FALSE)</f>
        <v>425.5</v>
      </c>
      <c r="O36" s="30">
        <f>VLOOKUP($B36,'Unify Report'!$A$2:$V$99,16,FALSE)</f>
        <v>356.5</v>
      </c>
    </row>
    <row r="37" spans="1:15">
      <c r="A37" s="21">
        <v>201802</v>
      </c>
      <c r="B37" s="21" t="s">
        <v>99</v>
      </c>
      <c r="C37" s="21" t="s">
        <v>34</v>
      </c>
      <c r="D37" s="22" t="s">
        <v>141</v>
      </c>
      <c r="E37" s="56" t="s">
        <v>187</v>
      </c>
      <c r="F37" s="56" t="s">
        <v>193</v>
      </c>
      <c r="G37" s="56" t="s">
        <v>202</v>
      </c>
      <c r="H37" s="28">
        <f>VLOOKUP($B37,'Unify Report'!$A$2:$V$99,3,FALSE)</f>
        <v>886.5</v>
      </c>
      <c r="I37" s="29">
        <f>VLOOKUP($B37,'Unify Report'!$A$2:$V$99,4,FALSE)</f>
        <v>1078</v>
      </c>
      <c r="J37" s="28">
        <f>VLOOKUP($B37,'Unify Report'!$A$2:$V$99,7,FALSE)</f>
        <v>23.5</v>
      </c>
      <c r="K37" s="29">
        <f>VLOOKUP($B37,'Unify Report'!$A$2:$V$99,8,FALSE)</f>
        <v>0</v>
      </c>
      <c r="L37" s="28">
        <f>VLOOKUP($B37,'Unify Report'!$A$2:$V$99,11,FALSE)</f>
        <v>920</v>
      </c>
      <c r="M37" s="29">
        <f>VLOOKUP($B37,'Unify Report'!$A$2:$V$99,12,FALSE)</f>
        <v>1058</v>
      </c>
      <c r="N37" s="28">
        <f>VLOOKUP($B37,'Unify Report'!$A$2:$V$99,15,FALSE)</f>
        <v>34.5</v>
      </c>
      <c r="O37" s="30">
        <f>VLOOKUP($B37,'Unify Report'!$A$2:$V$99,16,FALSE)</f>
        <v>0</v>
      </c>
    </row>
    <row r="38" spans="1:15">
      <c r="A38" s="21">
        <v>201802</v>
      </c>
      <c r="B38" s="21" t="s">
        <v>100</v>
      </c>
      <c r="C38" s="21" t="s">
        <v>41</v>
      </c>
      <c r="D38" s="22" t="s">
        <v>142</v>
      </c>
      <c r="E38" s="56" t="s">
        <v>187</v>
      </c>
      <c r="F38" s="56" t="s">
        <v>193</v>
      </c>
      <c r="G38" s="56" t="s">
        <v>202</v>
      </c>
      <c r="H38" s="28">
        <f>VLOOKUP($B38,'Unify Report'!$A$2:$V$99,3,FALSE)</f>
        <v>2069</v>
      </c>
      <c r="I38" s="29">
        <f>VLOOKUP($B38,'Unify Report'!$A$2:$V$99,4,FALSE)</f>
        <v>2200</v>
      </c>
      <c r="J38" s="28">
        <f>VLOOKUP($B38,'Unify Report'!$A$2:$V$99,7,FALSE)</f>
        <v>580.25</v>
      </c>
      <c r="K38" s="29">
        <f>VLOOKUP($B38,'Unify Report'!$A$2:$V$99,8,FALSE)</f>
        <v>715.25</v>
      </c>
      <c r="L38" s="28">
        <f>VLOOKUP($B38,'Unify Report'!$A$2:$V$99,11,FALSE)</f>
        <v>2059.5</v>
      </c>
      <c r="M38" s="29">
        <f>VLOOKUP($B38,'Unify Report'!$A$2:$V$99,12,FALSE)</f>
        <v>2139</v>
      </c>
      <c r="N38" s="28">
        <f>VLOOKUP($B38,'Unify Report'!$A$2:$V$99,15,FALSE)</f>
        <v>565</v>
      </c>
      <c r="O38" s="30">
        <f>VLOOKUP($B38,'Unify Report'!$A$2:$V$99,16,FALSE)</f>
        <v>713</v>
      </c>
    </row>
    <row r="39" spans="1:15">
      <c r="A39" s="21">
        <v>201802</v>
      </c>
      <c r="B39" s="21" t="s">
        <v>101</v>
      </c>
      <c r="C39" s="21" t="s">
        <v>45</v>
      </c>
      <c r="D39" s="21" t="s">
        <v>143</v>
      </c>
      <c r="E39" s="56" t="s">
        <v>187</v>
      </c>
      <c r="F39" s="56" t="s">
        <v>194</v>
      </c>
      <c r="G39" s="56" t="s">
        <v>203</v>
      </c>
      <c r="H39" s="28">
        <f>VLOOKUP($B39,'Unify Report'!$A$2:$V$99,3,FALSE)</f>
        <v>740</v>
      </c>
      <c r="I39" s="29">
        <f>VLOOKUP($B39,'Unify Report'!$A$2:$V$99,4,FALSE)</f>
        <v>750</v>
      </c>
      <c r="J39" s="28">
        <f>VLOOKUP($B39,'Unify Report'!$A$2:$V$99,7,FALSE)</f>
        <v>0</v>
      </c>
      <c r="K39" s="29">
        <f>VLOOKUP($B39,'Unify Report'!$A$2:$V$99,8,FALSE)</f>
        <v>0</v>
      </c>
      <c r="L39" s="28">
        <f>VLOOKUP($B39,'Unify Report'!$A$2:$V$99,11,FALSE)</f>
        <v>728</v>
      </c>
      <c r="M39" s="29">
        <f>VLOOKUP($B39,'Unify Report'!$A$2:$V$99,12,FALSE)</f>
        <v>744</v>
      </c>
      <c r="N39" s="28">
        <f>VLOOKUP($B39,'Unify Report'!$A$2:$V$99,15,FALSE)</f>
        <v>0</v>
      </c>
      <c r="O39" s="30">
        <f>VLOOKUP($B39,'Unify Report'!$A$2:$V$99,16,FALSE)</f>
        <v>0</v>
      </c>
    </row>
    <row r="40" spans="1:15">
      <c r="A40" s="21">
        <v>201802</v>
      </c>
      <c r="B40" s="21" t="s">
        <v>102</v>
      </c>
      <c r="C40" s="21" t="s">
        <v>44</v>
      </c>
      <c r="D40" s="22" t="s">
        <v>144</v>
      </c>
      <c r="E40" s="56" t="s">
        <v>187</v>
      </c>
      <c r="F40" s="56" t="s">
        <v>194</v>
      </c>
      <c r="G40" s="56" t="s">
        <v>203</v>
      </c>
      <c r="H40" s="28">
        <f>VLOOKUP($B40,'Unify Report'!$A$2:$V$99,3,FALSE)</f>
        <v>2245.5</v>
      </c>
      <c r="I40" s="29">
        <f>VLOOKUP($B40,'Unify Report'!$A$2:$V$99,4,FALSE)</f>
        <v>2775.5</v>
      </c>
      <c r="J40" s="28">
        <f>VLOOKUP($B40,'Unify Report'!$A$2:$V$99,7,FALSE)</f>
        <v>824.75</v>
      </c>
      <c r="K40" s="29">
        <f>VLOOKUP($B40,'Unify Report'!$A$2:$V$99,8,FALSE)</f>
        <v>1232.75</v>
      </c>
      <c r="L40" s="28">
        <f>VLOOKUP($B40,'Unify Report'!$A$2:$V$99,11,FALSE)</f>
        <v>2179.5</v>
      </c>
      <c r="M40" s="29">
        <f>VLOOKUP($B40,'Unify Report'!$A$2:$V$99,12,FALSE)</f>
        <v>2597</v>
      </c>
      <c r="N40" s="28">
        <f>VLOOKUP($B40,'Unify Report'!$A$2:$V$99,15,FALSE)</f>
        <v>586</v>
      </c>
      <c r="O40" s="30">
        <f>VLOOKUP($B40,'Unify Report'!$A$2:$V$99,16,FALSE)</f>
        <v>744</v>
      </c>
    </row>
    <row r="41" spans="1:15">
      <c r="A41" s="21">
        <v>201802</v>
      </c>
      <c r="B41" s="21" t="s">
        <v>103</v>
      </c>
      <c r="C41" s="21" t="s">
        <v>47</v>
      </c>
      <c r="D41" s="22" t="s">
        <v>145</v>
      </c>
      <c r="E41" s="56" t="s">
        <v>187</v>
      </c>
      <c r="F41" s="56" t="s">
        <v>194</v>
      </c>
      <c r="G41" s="56" t="s">
        <v>203</v>
      </c>
      <c r="H41" s="28">
        <f>VLOOKUP($B41,'Unify Report'!$A$2:$V$99,3,FALSE)</f>
        <v>5037.666666666667</v>
      </c>
      <c r="I41" s="29">
        <f>VLOOKUP($B41,'Unify Report'!$A$2:$V$99,4,FALSE)</f>
        <v>5750</v>
      </c>
      <c r="J41" s="28">
        <f>VLOOKUP($B41,'Unify Report'!$A$2:$V$99,7,FALSE)</f>
        <v>646</v>
      </c>
      <c r="K41" s="29">
        <f>VLOOKUP($B41,'Unify Report'!$A$2:$V$99,8,FALSE)</f>
        <v>1092.5</v>
      </c>
      <c r="L41" s="28">
        <f>VLOOKUP($B41,'Unify Report'!$A$2:$V$99,11,FALSE)</f>
        <v>4830</v>
      </c>
      <c r="M41" s="29">
        <f>VLOOKUP($B41,'Unify Report'!$A$2:$V$99,12,FALSE)</f>
        <v>5669.5</v>
      </c>
      <c r="N41" s="28">
        <f>VLOOKUP($B41,'Unify Report'!$A$2:$V$99,15,FALSE)</f>
        <v>805</v>
      </c>
      <c r="O41" s="30">
        <f>VLOOKUP($B41,'Unify Report'!$A$2:$V$99,16,FALSE)</f>
        <v>1069.5</v>
      </c>
    </row>
    <row r="42" spans="1:15">
      <c r="A42" s="21">
        <v>201802</v>
      </c>
      <c r="B42" s="21" t="s">
        <v>104</v>
      </c>
      <c r="C42" s="21" t="s">
        <v>42</v>
      </c>
      <c r="D42" s="22" t="s">
        <v>146</v>
      </c>
      <c r="E42" s="56" t="s">
        <v>187</v>
      </c>
      <c r="F42" s="56" t="s">
        <v>194</v>
      </c>
      <c r="G42" s="56" t="s">
        <v>203</v>
      </c>
      <c r="H42" s="28">
        <f>VLOOKUP($B42,'Unify Report'!$A$2:$V$99,3,FALSE)</f>
        <v>1056</v>
      </c>
      <c r="I42" s="29">
        <f>VLOOKUP($B42,'Unify Report'!$A$2:$V$99,4,FALSE)</f>
        <v>1108.5</v>
      </c>
      <c r="J42" s="28">
        <f>VLOOKUP($B42,'Unify Report'!$A$2:$V$99,7,FALSE)</f>
        <v>447.5</v>
      </c>
      <c r="K42" s="29">
        <f>VLOOKUP($B42,'Unify Report'!$A$2:$V$99,8,FALSE)</f>
        <v>710.75</v>
      </c>
      <c r="L42" s="28">
        <f>VLOOKUP($B42,'Unify Report'!$A$2:$V$99,11,FALSE)</f>
        <v>731</v>
      </c>
      <c r="M42" s="29">
        <f>VLOOKUP($B42,'Unify Report'!$A$2:$V$99,12,FALSE)</f>
        <v>728.5</v>
      </c>
      <c r="N42" s="28">
        <f>VLOOKUP($B42,'Unify Report'!$A$2:$V$99,15,FALSE)</f>
        <v>432</v>
      </c>
      <c r="O42" s="30">
        <f>VLOOKUP($B42,'Unify Report'!$A$2:$V$99,16,FALSE)</f>
        <v>636</v>
      </c>
    </row>
    <row r="43" spans="1:15">
      <c r="A43" s="21">
        <v>201802</v>
      </c>
      <c r="B43" s="21" t="s">
        <v>105</v>
      </c>
      <c r="C43" s="21" t="s">
        <v>43</v>
      </c>
      <c r="D43" s="22" t="s">
        <v>147</v>
      </c>
      <c r="E43" s="56" t="s">
        <v>187</v>
      </c>
      <c r="F43" s="56" t="s">
        <v>194</v>
      </c>
      <c r="G43" s="56" t="s">
        <v>203</v>
      </c>
      <c r="H43" s="28">
        <f>VLOOKUP($B43,'Unify Report'!$A$2:$V$99,3,FALSE)</f>
        <v>3578</v>
      </c>
      <c r="I43" s="29">
        <f>VLOOKUP($B43,'Unify Report'!$A$2:$V$99,4,FALSE)</f>
        <v>3731.5</v>
      </c>
      <c r="J43" s="28">
        <f>VLOOKUP($B43,'Unify Report'!$A$2:$V$99,7,FALSE)</f>
        <v>684</v>
      </c>
      <c r="K43" s="29">
        <f>VLOOKUP($B43,'Unify Report'!$A$2:$V$99,8,FALSE)</f>
        <v>762</v>
      </c>
      <c r="L43" s="28">
        <f>VLOOKUP($B43,'Unify Report'!$A$2:$V$99,11,FALSE)</f>
        <v>3306.5</v>
      </c>
      <c r="M43" s="29">
        <f>VLOOKUP($B43,'Unify Report'!$A$2:$V$99,12,FALSE)</f>
        <v>3348</v>
      </c>
      <c r="N43" s="28">
        <f>VLOOKUP($B43,'Unify Report'!$A$2:$V$99,15,FALSE)</f>
        <v>657.5</v>
      </c>
      <c r="O43" s="30">
        <f>VLOOKUP($B43,'Unify Report'!$A$2:$V$99,16,FALSE)</f>
        <v>744</v>
      </c>
    </row>
    <row r="44" spans="1:15">
      <c r="A44" s="21">
        <v>201802</v>
      </c>
      <c r="B44" s="21" t="s">
        <v>106</v>
      </c>
      <c r="C44" s="21" t="s">
        <v>46</v>
      </c>
      <c r="D44" s="22" t="s">
        <v>148</v>
      </c>
      <c r="E44" s="56" t="s">
        <v>187</v>
      </c>
      <c r="F44" s="56" t="s">
        <v>194</v>
      </c>
      <c r="G44" s="56" t="s">
        <v>203</v>
      </c>
      <c r="H44" s="28">
        <f>VLOOKUP($B44,'Unify Report'!$A$2:$V$99,3,FALSE)</f>
        <v>1232.25</v>
      </c>
      <c r="I44" s="29">
        <f>VLOOKUP($B44,'Unify Report'!$A$2:$V$99,4,FALSE)</f>
        <v>1297.5</v>
      </c>
      <c r="J44" s="28">
        <f>VLOOKUP($B44,'Unify Report'!$A$2:$V$99,7,FALSE)</f>
        <v>891.11666666666667</v>
      </c>
      <c r="K44" s="29">
        <f>VLOOKUP($B44,'Unify Report'!$A$2:$V$99,8,FALSE)</f>
        <v>962.25</v>
      </c>
      <c r="L44" s="28">
        <f>VLOOKUP($B44,'Unify Report'!$A$2:$V$99,11,FALSE)</f>
        <v>835.5</v>
      </c>
      <c r="M44" s="29">
        <f>VLOOKUP($B44,'Unify Report'!$A$2:$V$99,12,FALSE)</f>
        <v>825</v>
      </c>
      <c r="N44" s="28">
        <f>VLOOKUP($B44,'Unify Report'!$A$2:$V$99,15,FALSE)</f>
        <v>660</v>
      </c>
      <c r="O44" s="30">
        <f>VLOOKUP($B44,'Unify Report'!$A$2:$V$99,16,FALSE)</f>
        <v>583</v>
      </c>
    </row>
    <row r="50" spans="8:15">
      <c r="H50" s="89">
        <f>SUM(H3:H44)</f>
        <v>86717.55</v>
      </c>
      <c r="I50" s="89">
        <f t="shared" ref="I50:O50" si="0">SUM(I3:I44)</f>
        <v>94969.483333333337</v>
      </c>
      <c r="J50" s="89">
        <f t="shared" si="0"/>
        <v>39267.350000000006</v>
      </c>
      <c r="K50" s="89">
        <f t="shared" si="0"/>
        <v>39264.483333333337</v>
      </c>
      <c r="L50" s="89">
        <f t="shared" si="0"/>
        <v>73515.083333333343</v>
      </c>
      <c r="M50" s="89">
        <f t="shared" si="0"/>
        <v>79209.416666666672</v>
      </c>
      <c r="N50" s="89">
        <f t="shared" si="0"/>
        <v>31268.65</v>
      </c>
      <c r="O50" s="89">
        <f t="shared" si="0"/>
        <v>27612.666666666664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33" activePane="bottomLeft" state="frozenSplit"/>
      <selection pane="bottomLeft" activeCell="S37" sqref="S37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9" width="10.28515625" customWidth="1"/>
    <col min="10" max="10" width="2.85546875" customWidth="1"/>
    <col min="11" max="11" width="15.140625" customWidth="1"/>
    <col min="12" max="12" width="0" hidden="1" customWidth="1"/>
    <col min="13" max="13" width="14" customWidth="1"/>
    <col min="14" max="14" width="7.5703125" style="17" hidden="1" customWidth="1"/>
    <col min="15" max="15" width="2.85546875" customWidth="1"/>
    <col min="18" max="18" width="3.42578125" customWidth="1"/>
    <col min="19" max="19" width="43.42578125" customWidth="1"/>
  </cols>
  <sheetData>
    <row r="1" spans="2:19" ht="15.75" thickBot="1"/>
    <row r="2" spans="2:19" ht="15.75" thickBot="1">
      <c r="F2" s="15" t="s">
        <v>176</v>
      </c>
      <c r="G2" s="16">
        <v>31</v>
      </c>
    </row>
    <row r="4" spans="2:19" s="5" customFormat="1">
      <c r="D4" s="18"/>
      <c r="E4"/>
      <c r="F4" s="111" t="s">
        <v>171</v>
      </c>
      <c r="G4" s="114"/>
      <c r="H4" s="114"/>
      <c r="I4" s="112"/>
      <c r="J4" s="18"/>
      <c r="K4" s="113" t="s">
        <v>175</v>
      </c>
      <c r="L4" s="113"/>
      <c r="M4" s="113" t="s">
        <v>177</v>
      </c>
      <c r="N4" s="113"/>
      <c r="O4" s="18"/>
      <c r="P4" s="113" t="s">
        <v>178</v>
      </c>
      <c r="Q4" s="113"/>
    </row>
    <row r="5" spans="2:19" s="5" customFormat="1">
      <c r="B5" s="19" t="s">
        <v>149</v>
      </c>
      <c r="C5" s="19" t="s">
        <v>179</v>
      </c>
      <c r="D5" s="20" t="s">
        <v>180</v>
      </c>
      <c r="E5"/>
      <c r="F5" s="90" t="s">
        <v>172</v>
      </c>
      <c r="G5" s="91" t="s">
        <v>173</v>
      </c>
      <c r="H5" s="26" t="s">
        <v>174</v>
      </c>
      <c r="I5" s="27" t="s">
        <v>268</v>
      </c>
      <c r="J5" s="18"/>
      <c r="K5" s="25" t="s">
        <v>150</v>
      </c>
      <c r="L5" s="27" t="s">
        <v>151</v>
      </c>
      <c r="M5" s="25" t="s">
        <v>150</v>
      </c>
      <c r="N5" s="48" t="s">
        <v>151</v>
      </c>
      <c r="O5" s="18"/>
      <c r="P5" s="25" t="s">
        <v>150</v>
      </c>
      <c r="Q5" s="27" t="s">
        <v>151</v>
      </c>
      <c r="S5" s="19" t="s">
        <v>283</v>
      </c>
    </row>
    <row r="6" spans="2:19">
      <c r="B6" s="21" t="s">
        <v>65</v>
      </c>
      <c r="C6" s="21" t="s">
        <v>17</v>
      </c>
      <c r="D6" s="99" t="s">
        <v>107</v>
      </c>
      <c r="F6" s="28">
        <f>VLOOKUP($B6,'Unify Report'!$A$2:$V$98,19,FALSE)</f>
        <v>5294.5</v>
      </c>
      <c r="G6" s="29">
        <f>VLOOKUP($B6,'Unify Report'!$A$2:$V$98,20,FALSE)</f>
        <v>4201.5</v>
      </c>
      <c r="H6" s="95">
        <f>F6/G6</f>
        <v>1.2601451862430084</v>
      </c>
      <c r="I6" s="92">
        <f>F6-G6</f>
        <v>1093</v>
      </c>
      <c r="J6" s="3"/>
      <c r="K6" s="51">
        <f>VLOOKUP($D6,Beddays_Data!$C$2:$E$196,2,FALSE)</f>
        <v>770</v>
      </c>
      <c r="L6" s="30">
        <f>VLOOKUP($D6,Beddays_Data!$C$2:$E$196,3,FALSE)</f>
        <v>744</v>
      </c>
      <c r="M6" s="28">
        <f t="shared" ref="M6:M51" si="0">$K6/$G$2</f>
        <v>24.838709677419356</v>
      </c>
      <c r="N6" s="30">
        <f t="shared" ref="N6:N51" si="1">$L6/$G$2</f>
        <v>24</v>
      </c>
      <c r="O6" s="3"/>
      <c r="P6" s="31">
        <f t="shared" ref="P6:P52" si="2">$F6/$K6</f>
        <v>6.8759740259740258</v>
      </c>
      <c r="Q6" s="32">
        <f t="shared" ref="Q6:Q52" si="3">$F6/$L6</f>
        <v>7.116263440860215</v>
      </c>
      <c r="S6" s="19"/>
    </row>
    <row r="7" spans="2:19">
      <c r="B7" s="21" t="s">
        <v>66</v>
      </c>
      <c r="C7" s="21" t="s">
        <v>20</v>
      </c>
      <c r="D7" s="21" t="s">
        <v>108</v>
      </c>
      <c r="F7" s="28">
        <f>VLOOKUP($B7,'Unify Report'!$A$2:$V$98,19,FALSE)</f>
        <v>8484.8166666666693</v>
      </c>
      <c r="G7" s="29">
        <f>VLOOKUP($B7,'Unify Report'!$A$2:$V$98,20,FALSE)</f>
        <v>8474.3166666666693</v>
      </c>
      <c r="H7" s="95">
        <f t="shared" ref="H7:H52" si="4">F7/G7</f>
        <v>1.0012390379558627</v>
      </c>
      <c r="I7" s="92">
        <f t="shared" ref="I7:I52" si="5">F7-G7</f>
        <v>10.5</v>
      </c>
      <c r="J7" s="3"/>
      <c r="K7" s="51">
        <f>VLOOKUP($D7,Beddays_Data!$C$2:$E$196,2,FALSE)</f>
        <v>787</v>
      </c>
      <c r="L7" s="30">
        <f>VLOOKUP($D7,Beddays_Data!$C$2:$E$196,3,FALSE)</f>
        <v>868</v>
      </c>
      <c r="M7" s="28">
        <f t="shared" si="0"/>
        <v>25.387096774193548</v>
      </c>
      <c r="N7" s="30">
        <f t="shared" si="1"/>
        <v>28</v>
      </c>
      <c r="O7" s="3"/>
      <c r="P7" s="31">
        <f t="shared" si="2"/>
        <v>10.781215586615843</v>
      </c>
      <c r="Q7" s="32">
        <f t="shared" si="3"/>
        <v>9.7751344086021543</v>
      </c>
      <c r="S7" s="21"/>
    </row>
    <row r="8" spans="2:19">
      <c r="B8" s="21" t="s">
        <v>67</v>
      </c>
      <c r="C8" s="21" t="s">
        <v>19</v>
      </c>
      <c r="D8" s="21" t="s">
        <v>109</v>
      </c>
      <c r="F8" s="28">
        <f>VLOOKUP($B8,'Unify Report'!$A$2:$V$98,19,FALSE)</f>
        <v>7138.3</v>
      </c>
      <c r="G8" s="29">
        <f>VLOOKUP($B8,'Unify Report'!$A$2:$V$98,20,FALSE)</f>
        <v>7179</v>
      </c>
      <c r="H8" s="95">
        <f t="shared" si="4"/>
        <v>0.99433068672517066</v>
      </c>
      <c r="I8" s="92">
        <f t="shared" si="5"/>
        <v>-40.699999999999818</v>
      </c>
      <c r="J8" s="3"/>
      <c r="K8" s="51">
        <f>VLOOKUP($D8,Beddays_Data!$C$2:$E$196,2,FALSE)</f>
        <v>903</v>
      </c>
      <c r="L8" s="30">
        <f>VLOOKUP($D8,Beddays_Data!$C$2:$E$196,3,FALSE)</f>
        <v>930</v>
      </c>
      <c r="M8" s="28">
        <f t="shared" si="0"/>
        <v>29.129032258064516</v>
      </c>
      <c r="N8" s="30">
        <f t="shared" si="1"/>
        <v>30</v>
      </c>
      <c r="O8" s="3"/>
      <c r="P8" s="31">
        <f t="shared" si="2"/>
        <v>7.9050941306755265</v>
      </c>
      <c r="Q8" s="32">
        <f t="shared" si="3"/>
        <v>7.6755913978494625</v>
      </c>
      <c r="S8" s="21"/>
    </row>
    <row r="9" spans="2:19">
      <c r="B9" s="21" t="s">
        <v>68</v>
      </c>
      <c r="C9" s="21" t="s">
        <v>13</v>
      </c>
      <c r="D9" s="21" t="s">
        <v>110</v>
      </c>
      <c r="F9" s="28">
        <f>VLOOKUP($B9,'Unify Report'!$A$2:$V$98,19,FALSE)</f>
        <v>5670.833333333333</v>
      </c>
      <c r="G9" s="29">
        <f>VLOOKUP($B9,'Unify Report'!$A$2:$V$98,20,FALSE)</f>
        <v>5354</v>
      </c>
      <c r="H9" s="95">
        <f t="shared" si="4"/>
        <v>1.0591769393599799</v>
      </c>
      <c r="I9" s="92">
        <f t="shared" si="5"/>
        <v>316.83333333333303</v>
      </c>
      <c r="J9" s="3"/>
      <c r="K9" s="51">
        <f>VLOOKUP($D9,Beddays_Data!$C$2:$E$196,2,FALSE)</f>
        <v>704</v>
      </c>
      <c r="L9" s="30">
        <f>VLOOKUP($D9,Beddays_Data!$C$2:$E$196,3,FALSE)</f>
        <v>775</v>
      </c>
      <c r="M9" s="28">
        <f t="shared" si="0"/>
        <v>22.70967741935484</v>
      </c>
      <c r="N9" s="30">
        <f t="shared" si="1"/>
        <v>25</v>
      </c>
      <c r="O9" s="3"/>
      <c r="P9" s="31">
        <f t="shared" si="2"/>
        <v>8.0551609848484844</v>
      </c>
      <c r="Q9" s="32">
        <f t="shared" si="3"/>
        <v>7.3172043010752681</v>
      </c>
      <c r="S9" s="21"/>
    </row>
    <row r="10" spans="2:19">
      <c r="B10" s="21" t="s">
        <v>69</v>
      </c>
      <c r="C10" s="21" t="s">
        <v>18</v>
      </c>
      <c r="D10" s="21" t="s">
        <v>111</v>
      </c>
      <c r="F10" s="28">
        <f>VLOOKUP($B10,'Unify Report'!$A$2:$V$98,19,FALSE)</f>
        <v>3447.75</v>
      </c>
      <c r="G10" s="29">
        <f>VLOOKUP($B10,'Unify Report'!$A$2:$V$98,20,FALSE)</f>
        <v>3216</v>
      </c>
      <c r="H10" s="95">
        <f t="shared" si="4"/>
        <v>1.0720615671641791</v>
      </c>
      <c r="I10" s="92">
        <f t="shared" si="5"/>
        <v>231.75</v>
      </c>
      <c r="J10" s="3"/>
      <c r="K10" s="51">
        <f>VLOOKUP($D10,Beddays_Data!$C$2:$E$196,2,FALSE)</f>
        <v>507</v>
      </c>
      <c r="L10" s="30">
        <f>VLOOKUP($D10,Beddays_Data!$C$2:$E$196,3,FALSE)</f>
        <v>527</v>
      </c>
      <c r="M10" s="28">
        <f t="shared" si="0"/>
        <v>16.35483870967742</v>
      </c>
      <c r="N10" s="30">
        <f t="shared" si="1"/>
        <v>17</v>
      </c>
      <c r="O10" s="3"/>
      <c r="P10" s="31">
        <f t="shared" si="2"/>
        <v>6.800295857988166</v>
      </c>
      <c r="Q10" s="32">
        <f t="shared" si="3"/>
        <v>6.5422201138519922</v>
      </c>
      <c r="S10" s="21"/>
    </row>
    <row r="11" spans="2:19">
      <c r="B11" s="21" t="s">
        <v>70</v>
      </c>
      <c r="C11" s="21" t="s">
        <v>15</v>
      </c>
      <c r="D11" s="21" t="s">
        <v>112</v>
      </c>
      <c r="F11" s="28">
        <f>VLOOKUP($B11,'Unify Report'!$A$2:$V$98,19,FALSE)</f>
        <v>5378.75</v>
      </c>
      <c r="G11" s="29">
        <f>VLOOKUP($B11,'Unify Report'!$A$2:$V$98,20,FALSE)</f>
        <v>4765.5</v>
      </c>
      <c r="H11" s="95">
        <f t="shared" si="4"/>
        <v>1.1286853425663623</v>
      </c>
      <c r="I11" s="92">
        <f t="shared" si="5"/>
        <v>613.25</v>
      </c>
      <c r="J11" s="3"/>
      <c r="K11" s="51">
        <f>VLOOKUP($D11,Beddays_Data!$C$2:$E$196,2,FALSE)</f>
        <v>751</v>
      </c>
      <c r="L11" s="30">
        <f>VLOOKUP($D11,Beddays_Data!$C$2:$E$196,3,FALSE)</f>
        <v>775</v>
      </c>
      <c r="M11" s="28">
        <f t="shared" si="0"/>
        <v>24.225806451612904</v>
      </c>
      <c r="N11" s="30">
        <f t="shared" si="1"/>
        <v>25</v>
      </c>
      <c r="O11" s="3"/>
      <c r="P11" s="31">
        <f t="shared" si="2"/>
        <v>7.1621171770972039</v>
      </c>
      <c r="Q11" s="32">
        <f t="shared" si="3"/>
        <v>6.9403225806451614</v>
      </c>
      <c r="S11" s="21"/>
    </row>
    <row r="12" spans="2:19">
      <c r="B12" s="21" t="s">
        <v>71</v>
      </c>
      <c r="C12" s="21" t="s">
        <v>22</v>
      </c>
      <c r="D12" s="21" t="s">
        <v>113</v>
      </c>
      <c r="F12" s="28">
        <f>VLOOKUP($B12,'Unify Report'!$A$2:$V$98,19,FALSE)</f>
        <v>3566.25</v>
      </c>
      <c r="G12" s="29">
        <f>VLOOKUP($B12,'Unify Report'!$A$2:$V$98,20,FALSE)</f>
        <v>3408.25</v>
      </c>
      <c r="H12" s="95">
        <f t="shared" si="4"/>
        <v>1.0463581016650774</v>
      </c>
      <c r="I12" s="92">
        <f t="shared" si="5"/>
        <v>158</v>
      </c>
      <c r="J12" s="3"/>
      <c r="K12" s="51">
        <f>VLOOKUP($D12,Beddays_Data!$C$2:$E$196,2,FALSE)</f>
        <v>577</v>
      </c>
      <c r="L12" s="30">
        <f>VLOOKUP($D12,Beddays_Data!$C$2:$E$196,3,FALSE)</f>
        <v>620</v>
      </c>
      <c r="M12" s="28">
        <f t="shared" si="0"/>
        <v>18.612903225806452</v>
      </c>
      <c r="N12" s="30">
        <f t="shared" si="1"/>
        <v>20</v>
      </c>
      <c r="O12" s="3"/>
      <c r="P12" s="31">
        <f t="shared" si="2"/>
        <v>6.1806759098786825</v>
      </c>
      <c r="Q12" s="32">
        <f t="shared" si="3"/>
        <v>5.752016129032258</v>
      </c>
      <c r="S12" s="21"/>
    </row>
    <row r="13" spans="2:19">
      <c r="B13" s="21" t="s">
        <v>72</v>
      </c>
      <c r="C13" s="21" t="s">
        <v>23</v>
      </c>
      <c r="D13" s="21" t="s">
        <v>114</v>
      </c>
      <c r="F13" s="28">
        <f>VLOOKUP($B13,'Unify Report'!$A$2:$V$98,19,FALSE)</f>
        <v>4294.4833333333336</v>
      </c>
      <c r="G13" s="29">
        <f>VLOOKUP($B13,'Unify Report'!$A$2:$V$98,20,FALSE)</f>
        <v>4274.25</v>
      </c>
      <c r="H13" s="95">
        <f t="shared" si="4"/>
        <v>1.0047337739564446</v>
      </c>
      <c r="I13" s="92">
        <f t="shared" si="5"/>
        <v>20.233333333333576</v>
      </c>
      <c r="J13" s="3"/>
      <c r="K13" s="51">
        <f>VLOOKUP($D13,Beddays_Data!$C$2:$E$196,2,FALSE)</f>
        <v>408</v>
      </c>
      <c r="L13" s="30">
        <f>VLOOKUP($D13,Beddays_Data!$C$2:$E$196,3,FALSE)</f>
        <v>434</v>
      </c>
      <c r="M13" s="28">
        <f t="shared" si="0"/>
        <v>13.161290322580646</v>
      </c>
      <c r="N13" s="30">
        <f t="shared" si="1"/>
        <v>14</v>
      </c>
      <c r="O13" s="3"/>
      <c r="P13" s="31">
        <f t="shared" si="2"/>
        <v>10.525694444444445</v>
      </c>
      <c r="Q13" s="32">
        <f t="shared" si="3"/>
        <v>9.8951228878648241</v>
      </c>
      <c r="S13" s="21"/>
    </row>
    <row r="14" spans="2:19">
      <c r="B14" s="21" t="s">
        <v>73</v>
      </c>
      <c r="C14" s="21" t="s">
        <v>16</v>
      </c>
      <c r="D14" s="21" t="s">
        <v>115</v>
      </c>
      <c r="F14" s="28">
        <f>VLOOKUP($B14,'Unify Report'!$A$2:$V$98,19,FALSE)</f>
        <v>4000.25</v>
      </c>
      <c r="G14" s="29">
        <f>VLOOKUP($B14,'Unify Report'!$A$2:$V$98,20,FALSE)</f>
        <v>3618.75</v>
      </c>
      <c r="H14" s="95">
        <f t="shared" si="4"/>
        <v>1.1054231433506045</v>
      </c>
      <c r="I14" s="92">
        <f t="shared" si="5"/>
        <v>381.5</v>
      </c>
      <c r="J14" s="3"/>
      <c r="K14" s="51">
        <f>VLOOKUP($D14,Beddays_Data!$C$2:$E$196,2,FALSE)</f>
        <v>611</v>
      </c>
      <c r="L14" s="30">
        <f>VLOOKUP($D14,Beddays_Data!$C$2:$E$196,3,FALSE)</f>
        <v>620</v>
      </c>
      <c r="M14" s="28">
        <f t="shared" si="0"/>
        <v>19.70967741935484</v>
      </c>
      <c r="N14" s="30">
        <f t="shared" si="1"/>
        <v>20</v>
      </c>
      <c r="O14" s="3"/>
      <c r="P14" s="31">
        <f t="shared" si="2"/>
        <v>6.5470540098199672</v>
      </c>
      <c r="Q14" s="32">
        <f t="shared" si="3"/>
        <v>6.4520161290322582</v>
      </c>
      <c r="S14" s="21"/>
    </row>
    <row r="15" spans="2:19">
      <c r="B15" s="21" t="s">
        <v>74</v>
      </c>
      <c r="C15" s="21" t="s">
        <v>14</v>
      </c>
      <c r="D15" s="21" t="s">
        <v>116</v>
      </c>
      <c r="F15" s="28">
        <f>VLOOKUP($B15,'Unify Report'!$A$2:$V$98,19,FALSE)</f>
        <v>4188</v>
      </c>
      <c r="G15" s="29">
        <f>VLOOKUP($B15,'Unify Report'!$A$2:$V$98,20,FALSE)</f>
        <v>3604.5</v>
      </c>
      <c r="H15" s="95">
        <f t="shared" si="4"/>
        <v>1.1618809821057012</v>
      </c>
      <c r="I15" s="92">
        <f t="shared" si="5"/>
        <v>583.5</v>
      </c>
      <c r="J15" s="3"/>
      <c r="K15" s="51">
        <f>VLOOKUP($D15,Beddays_Data!$C$2:$E$196,2,FALSE)</f>
        <v>557</v>
      </c>
      <c r="L15" s="30">
        <f>VLOOKUP($D15,Beddays_Data!$C$2:$E$196,3,FALSE)</f>
        <v>558</v>
      </c>
      <c r="M15" s="28">
        <f t="shared" si="0"/>
        <v>17.967741935483872</v>
      </c>
      <c r="N15" s="30">
        <f t="shared" si="1"/>
        <v>18</v>
      </c>
      <c r="O15" s="3"/>
      <c r="P15" s="31">
        <f t="shared" si="2"/>
        <v>7.5188509874326748</v>
      </c>
      <c r="Q15" s="32">
        <f t="shared" si="3"/>
        <v>7.5053763440860219</v>
      </c>
      <c r="S15" s="21"/>
    </row>
    <row r="16" spans="2:19">
      <c r="B16" s="21" t="s">
        <v>75</v>
      </c>
      <c r="C16" s="21" t="s">
        <v>21</v>
      </c>
      <c r="D16" s="21" t="s">
        <v>117</v>
      </c>
      <c r="F16" s="28">
        <f>VLOOKUP($B16,'Unify Report'!$A$2:$V$98,19,FALSE)</f>
        <v>4046</v>
      </c>
      <c r="G16" s="29">
        <f>VLOOKUP($B16,'Unify Report'!$A$2:$V$98,20,FALSE)</f>
        <v>4198.25</v>
      </c>
      <c r="H16" s="95">
        <f t="shared" si="4"/>
        <v>0.96373488953730724</v>
      </c>
      <c r="I16" s="92">
        <f t="shared" si="5"/>
        <v>-152.25</v>
      </c>
      <c r="J16" s="3"/>
      <c r="K16" s="51">
        <f>VLOOKUP($D16,Beddays_Data!$C$2:$E$196,2,FALSE)</f>
        <v>730</v>
      </c>
      <c r="L16" s="30">
        <f>VLOOKUP($D16,Beddays_Data!$C$2:$E$196,3,FALSE)</f>
        <v>744</v>
      </c>
      <c r="M16" s="28">
        <f t="shared" si="0"/>
        <v>23.548387096774192</v>
      </c>
      <c r="N16" s="30">
        <f t="shared" si="1"/>
        <v>24</v>
      </c>
      <c r="O16" s="3"/>
      <c r="P16" s="31">
        <f t="shared" si="2"/>
        <v>5.5424657534246577</v>
      </c>
      <c r="Q16" s="32">
        <f t="shared" si="3"/>
        <v>5.438172043010753</v>
      </c>
      <c r="S16" s="21"/>
    </row>
    <row r="17" spans="2:19">
      <c r="B17" s="21" t="s">
        <v>76</v>
      </c>
      <c r="C17" s="21" t="s">
        <v>24</v>
      </c>
      <c r="D17" s="22" t="s">
        <v>118</v>
      </c>
      <c r="F17" s="28">
        <f>VLOOKUP($B17,'Unify Report'!$A$2:$V$98,19,FALSE)</f>
        <v>5362.3166666666666</v>
      </c>
      <c r="G17" s="29">
        <f>VLOOKUP($B17,'Unify Report'!$A$2:$V$98,20,FALSE)</f>
        <v>5098.0666666666702</v>
      </c>
      <c r="H17" s="95">
        <f t="shared" si="4"/>
        <v>1.0518333747433659</v>
      </c>
      <c r="I17" s="92">
        <f t="shared" si="5"/>
        <v>264.24999999999636</v>
      </c>
      <c r="J17" s="3"/>
      <c r="K17" s="51">
        <f>VLOOKUP($D17,Beddays_Data!$C$2:$E$196,2,FALSE)</f>
        <v>915</v>
      </c>
      <c r="L17" s="30">
        <f>VLOOKUP($D17,Beddays_Data!$C$2:$E$196,3,FALSE)</f>
        <v>930</v>
      </c>
      <c r="M17" s="28">
        <f t="shared" si="0"/>
        <v>29.516129032258064</v>
      </c>
      <c r="N17" s="30">
        <f t="shared" si="1"/>
        <v>30</v>
      </c>
      <c r="O17" s="3"/>
      <c r="P17" s="31">
        <f t="shared" si="2"/>
        <v>5.860455373406193</v>
      </c>
      <c r="Q17" s="32">
        <f t="shared" si="3"/>
        <v>5.7659318996415774</v>
      </c>
      <c r="S17" s="21"/>
    </row>
    <row r="18" spans="2:19">
      <c r="B18" s="21" t="s">
        <v>77</v>
      </c>
      <c r="C18" s="21" t="s">
        <v>25</v>
      </c>
      <c r="D18" s="22" t="s">
        <v>119</v>
      </c>
      <c r="F18" s="28">
        <f>VLOOKUP($B18,'Unify Report'!$A$2:$V$98,19,FALSE)</f>
        <v>5330.416666666667</v>
      </c>
      <c r="G18" s="29">
        <f>VLOOKUP($B18,'Unify Report'!$A$2:$V$98,20,FALSE)</f>
        <v>5330.1666666666697</v>
      </c>
      <c r="H18" s="95">
        <f t="shared" si="4"/>
        <v>1.0000469028485659</v>
      </c>
      <c r="I18" s="92">
        <f t="shared" si="5"/>
        <v>0.24999999999727152</v>
      </c>
      <c r="J18" s="3"/>
      <c r="K18" s="51">
        <f>VLOOKUP($D18,Beddays_Data!$C$2:$E$196,2,FALSE)</f>
        <v>915</v>
      </c>
      <c r="L18" s="30">
        <f>VLOOKUP($D18,Beddays_Data!$C$2:$E$196,3,FALSE)</f>
        <v>930</v>
      </c>
      <c r="M18" s="28">
        <f t="shared" si="0"/>
        <v>29.516129032258064</v>
      </c>
      <c r="N18" s="30">
        <f t="shared" si="1"/>
        <v>30</v>
      </c>
      <c r="O18" s="3"/>
      <c r="P18" s="31">
        <f t="shared" si="2"/>
        <v>5.8255919854280513</v>
      </c>
      <c r="Q18" s="32">
        <f t="shared" si="3"/>
        <v>5.7316308243727603</v>
      </c>
      <c r="S18" s="21"/>
    </row>
    <row r="19" spans="2:19" s="5" customFormat="1">
      <c r="B19" s="33" t="s">
        <v>60</v>
      </c>
      <c r="C19" s="35"/>
      <c r="D19" s="36"/>
      <c r="F19" s="37">
        <f>SUM(F6:F18)</f>
        <v>66202.666666666672</v>
      </c>
      <c r="G19" s="38">
        <f>SUM(G6:G18)</f>
        <v>62722.55000000001</v>
      </c>
      <c r="H19" s="96">
        <f t="shared" si="4"/>
        <v>1.0554842981777153</v>
      </c>
      <c r="I19" s="93">
        <f t="shared" si="5"/>
        <v>3480.1166666666613</v>
      </c>
      <c r="J19" s="18"/>
      <c r="K19" s="47">
        <f>SUM(K6:K18)</f>
        <v>9135</v>
      </c>
      <c r="L19" s="38">
        <f>SUM(L6:L18)</f>
        <v>9455</v>
      </c>
      <c r="M19" s="37">
        <f t="shared" si="0"/>
        <v>294.67741935483872</v>
      </c>
      <c r="N19" s="39">
        <f t="shared" si="1"/>
        <v>305</v>
      </c>
      <c r="O19" s="18"/>
      <c r="P19" s="40">
        <f t="shared" si="2"/>
        <v>7.2471446816274412</v>
      </c>
      <c r="Q19" s="41">
        <f t="shared" si="3"/>
        <v>7.0018684999118639</v>
      </c>
      <c r="S19" s="21"/>
    </row>
    <row r="20" spans="2:19">
      <c r="B20" s="21" t="s">
        <v>78</v>
      </c>
      <c r="C20" s="21" t="s">
        <v>27</v>
      </c>
      <c r="D20" s="21" t="s">
        <v>120</v>
      </c>
      <c r="F20" s="28">
        <f>VLOOKUP($B20,'Unify Report'!$A$2:$V$98,19,FALSE)</f>
        <v>3900</v>
      </c>
      <c r="G20" s="29">
        <f>VLOOKUP($B20,'Unify Report'!$A$2:$V$98,20,FALSE)</f>
        <v>3933.5</v>
      </c>
      <c r="H20" s="95">
        <f t="shared" si="4"/>
        <v>0.99148341171984233</v>
      </c>
      <c r="I20" s="92">
        <f t="shared" si="5"/>
        <v>-33.5</v>
      </c>
      <c r="J20" s="3"/>
      <c r="K20" s="51">
        <f>VLOOKUP($D20,Beddays_Data!$C$2:$E$196,2,FALSE)</f>
        <v>282</v>
      </c>
      <c r="L20" s="30">
        <f>VLOOKUP($D20,Beddays_Data!$C$2:$E$196,3,FALSE)</f>
        <v>341</v>
      </c>
      <c r="M20" s="28">
        <f t="shared" si="0"/>
        <v>9.0967741935483879</v>
      </c>
      <c r="N20" s="30">
        <f t="shared" si="1"/>
        <v>11</v>
      </c>
      <c r="O20" s="3"/>
      <c r="P20" s="31">
        <f t="shared" si="2"/>
        <v>13.829787234042554</v>
      </c>
      <c r="Q20" s="32">
        <f t="shared" si="3"/>
        <v>11.436950146627566</v>
      </c>
      <c r="S20" s="19"/>
    </row>
    <row r="21" spans="2:19">
      <c r="B21" s="21" t="s">
        <v>79</v>
      </c>
      <c r="C21" s="21" t="s">
        <v>30</v>
      </c>
      <c r="D21" s="21" t="s">
        <v>121</v>
      </c>
      <c r="F21" s="28">
        <f>VLOOKUP($B21,'Unify Report'!$A$2:$V$98,19,FALSE)</f>
        <v>11914.016666666666</v>
      </c>
      <c r="G21" s="29">
        <f>VLOOKUP($B21,'Unify Report'!$A$2:$V$98,20,FALSE)</f>
        <v>12930.000000000004</v>
      </c>
      <c r="H21" s="95">
        <f t="shared" si="4"/>
        <v>0.92142433616911545</v>
      </c>
      <c r="I21" s="92">
        <f t="shared" si="5"/>
        <v>-1015.9833333333372</v>
      </c>
      <c r="J21" s="3"/>
      <c r="K21" s="51">
        <f>VLOOKUP($D21,Beddays_Data!$C$2:$E$196,2,FALSE)</f>
        <v>674</v>
      </c>
      <c r="L21" s="30">
        <f>VLOOKUP($D21,Beddays_Data!$C$2:$E$196,3,FALSE)</f>
        <v>744</v>
      </c>
      <c r="M21" s="28">
        <f t="shared" si="0"/>
        <v>21.741935483870968</v>
      </c>
      <c r="N21" s="30">
        <f t="shared" si="1"/>
        <v>24</v>
      </c>
      <c r="O21" s="3"/>
      <c r="P21" s="31">
        <f t="shared" si="2"/>
        <v>17.67658259149357</v>
      </c>
      <c r="Q21" s="32">
        <f t="shared" si="3"/>
        <v>16.013463261648745</v>
      </c>
      <c r="S21" s="21"/>
    </row>
    <row r="22" spans="2:19">
      <c r="B22" s="21" t="s">
        <v>80</v>
      </c>
      <c r="C22" s="21" t="s">
        <v>29</v>
      </c>
      <c r="D22" s="21" t="s">
        <v>122</v>
      </c>
      <c r="F22" s="28">
        <f>VLOOKUP($B22,'Unify Report'!$A$2:$V$98,19,FALSE)</f>
        <v>4430</v>
      </c>
      <c r="G22" s="29">
        <f>VLOOKUP($B22,'Unify Report'!$A$2:$V$98,20,FALSE)</f>
        <v>3921.25</v>
      </c>
      <c r="H22" s="95">
        <f t="shared" si="4"/>
        <v>1.129741791520561</v>
      </c>
      <c r="I22" s="92">
        <f t="shared" si="5"/>
        <v>508.75</v>
      </c>
      <c r="J22" s="3"/>
      <c r="K22" s="51">
        <f>VLOOKUP($D22,Beddays_Data!$C$2:$E$196,2,FALSE)</f>
        <v>731</v>
      </c>
      <c r="L22" s="30">
        <f>VLOOKUP($D22,Beddays_Data!$C$2:$E$196,3,FALSE)</f>
        <v>744</v>
      </c>
      <c r="M22" s="28">
        <f t="shared" si="0"/>
        <v>23.580645161290324</v>
      </c>
      <c r="N22" s="30">
        <f t="shared" si="1"/>
        <v>24</v>
      </c>
      <c r="O22" s="3"/>
      <c r="P22" s="31">
        <f t="shared" si="2"/>
        <v>6.0601915184678523</v>
      </c>
      <c r="Q22" s="32">
        <f t="shared" si="3"/>
        <v>5.954301075268817</v>
      </c>
      <c r="S22" s="21"/>
    </row>
    <row r="23" spans="2:19">
      <c r="B23" s="21" t="s">
        <v>81</v>
      </c>
      <c r="C23" s="21" t="s">
        <v>28</v>
      </c>
      <c r="D23" s="21" t="s">
        <v>123</v>
      </c>
      <c r="F23" s="28">
        <f>VLOOKUP($B23,'Unify Report'!$A$2:$V$98,19,FALSE)</f>
        <v>3881.5</v>
      </c>
      <c r="G23" s="29">
        <f>VLOOKUP($B23,'Unify Report'!$A$2:$V$98,20,FALSE)</f>
        <v>3937.75</v>
      </c>
      <c r="H23" s="95">
        <f t="shared" si="4"/>
        <v>0.98571519268617869</v>
      </c>
      <c r="I23" s="92">
        <f t="shared" si="5"/>
        <v>-56.25</v>
      </c>
      <c r="J23" s="3"/>
      <c r="K23" s="51">
        <f>VLOOKUP($D23,Beddays_Data!$C$2:$E$196,2,FALSE)</f>
        <v>720</v>
      </c>
      <c r="L23" s="30">
        <f>VLOOKUP($D23,Beddays_Data!$C$2:$E$196,3,FALSE)</f>
        <v>744</v>
      </c>
      <c r="M23" s="28">
        <f t="shared" si="0"/>
        <v>23.225806451612904</v>
      </c>
      <c r="N23" s="30">
        <f t="shared" si="1"/>
        <v>24</v>
      </c>
      <c r="O23" s="3"/>
      <c r="P23" s="31">
        <f t="shared" si="2"/>
        <v>5.3909722222222225</v>
      </c>
      <c r="Q23" s="32">
        <f t="shared" si="3"/>
        <v>5.217069892473118</v>
      </c>
      <c r="S23" s="21"/>
    </row>
    <row r="24" spans="2:19">
      <c r="B24" s="21" t="s">
        <v>82</v>
      </c>
      <c r="C24" s="21" t="s">
        <v>26</v>
      </c>
      <c r="D24" s="21" t="s">
        <v>124</v>
      </c>
      <c r="F24" s="28">
        <f>VLOOKUP($B24,'Unify Report'!$A$2:$V$98,19,FALSE)</f>
        <v>4792</v>
      </c>
      <c r="G24" s="29">
        <f>VLOOKUP($B24,'Unify Report'!$A$2:$V$98,20,FALSE)</f>
        <v>3892.5</v>
      </c>
      <c r="H24" s="95">
        <f t="shared" si="4"/>
        <v>1.2310854206807964</v>
      </c>
      <c r="I24" s="92">
        <f t="shared" si="5"/>
        <v>899.5</v>
      </c>
      <c r="J24" s="3"/>
      <c r="K24" s="51">
        <f>VLOOKUP($D24,Beddays_Data!$C$2:$E$196,2,FALSE)</f>
        <v>720</v>
      </c>
      <c r="L24" s="30">
        <f>VLOOKUP($D24,Beddays_Data!$C$2:$E$196,3,FALSE)</f>
        <v>744</v>
      </c>
      <c r="M24" s="28">
        <f t="shared" si="0"/>
        <v>23.225806451612904</v>
      </c>
      <c r="N24" s="30">
        <f t="shared" si="1"/>
        <v>24</v>
      </c>
      <c r="O24" s="3"/>
      <c r="P24" s="31">
        <f t="shared" si="2"/>
        <v>6.6555555555555559</v>
      </c>
      <c r="Q24" s="32">
        <f t="shared" si="3"/>
        <v>6.440860215053763</v>
      </c>
      <c r="S24" s="21"/>
    </row>
    <row r="25" spans="2:19">
      <c r="B25" s="21" t="s">
        <v>83</v>
      </c>
      <c r="C25" s="21" t="s">
        <v>31</v>
      </c>
      <c r="D25" s="21" t="s">
        <v>125</v>
      </c>
      <c r="F25" s="28">
        <f>VLOOKUP($B25,'Unify Report'!$A$2:$V$98,19,FALSE)</f>
        <v>6386.75</v>
      </c>
      <c r="G25" s="29">
        <f>VLOOKUP($B25,'Unify Report'!$A$2:$V$98,20,FALSE)</f>
        <v>6480.0833333333267</v>
      </c>
      <c r="H25" s="95">
        <f t="shared" si="4"/>
        <v>0.98559689304407194</v>
      </c>
      <c r="I25" s="92">
        <f t="shared" si="5"/>
        <v>-93.333333333326664</v>
      </c>
      <c r="J25" s="3"/>
      <c r="K25" s="51">
        <f>VLOOKUP($D25,Beddays_Data!$C$2:$E$196,2,FALSE)</f>
        <v>915</v>
      </c>
      <c r="L25" s="30">
        <f>VLOOKUP($D25,Beddays_Data!$C$2:$E$196,3,FALSE)</f>
        <v>992</v>
      </c>
      <c r="M25" s="28">
        <f t="shared" si="0"/>
        <v>29.516129032258064</v>
      </c>
      <c r="N25" s="30">
        <f t="shared" si="1"/>
        <v>32</v>
      </c>
      <c r="O25" s="3"/>
      <c r="P25" s="31">
        <f t="shared" si="2"/>
        <v>6.9800546448087433</v>
      </c>
      <c r="Q25" s="32">
        <f t="shared" si="3"/>
        <v>6.438256048387097</v>
      </c>
      <c r="S25" s="21"/>
    </row>
    <row r="26" spans="2:19">
      <c r="B26" s="21" t="s">
        <v>84</v>
      </c>
      <c r="C26" s="21" t="s">
        <v>32</v>
      </c>
      <c r="D26" s="21" t="s">
        <v>126</v>
      </c>
      <c r="F26" s="28">
        <f>VLOOKUP($B26,'Unify Report'!$A$2:$V$98,19,FALSE)</f>
        <v>5110.666666666667</v>
      </c>
      <c r="G26" s="29">
        <f>VLOOKUP($B26,'Unify Report'!$A$2:$V$98,20,FALSE)</f>
        <v>5733.3333333333258</v>
      </c>
      <c r="H26" s="95">
        <f t="shared" si="4"/>
        <v>0.8913953488372105</v>
      </c>
      <c r="I26" s="92">
        <f t="shared" si="5"/>
        <v>-622.66666666665878</v>
      </c>
      <c r="J26" s="3"/>
      <c r="K26" s="51">
        <f>VLOOKUP($D26,Beddays_Data!$C$2:$E$196,2,FALSE)</f>
        <v>714</v>
      </c>
      <c r="L26" s="30">
        <f>VLOOKUP($D26,Beddays_Data!$C$2:$E$196,3,FALSE)</f>
        <v>713</v>
      </c>
      <c r="M26" s="28">
        <f t="shared" si="0"/>
        <v>23.032258064516128</v>
      </c>
      <c r="N26" s="30">
        <f t="shared" si="1"/>
        <v>23</v>
      </c>
      <c r="O26" s="3"/>
      <c r="P26" s="31">
        <f t="shared" si="2"/>
        <v>7.1577964519140993</v>
      </c>
      <c r="Q26" s="32">
        <f t="shared" si="3"/>
        <v>7.16783543712015</v>
      </c>
      <c r="S26" s="21"/>
    </row>
    <row r="27" spans="2:19" s="5" customFormat="1">
      <c r="B27" s="33" t="s">
        <v>61</v>
      </c>
      <c r="C27" s="35"/>
      <c r="D27" s="36"/>
      <c r="F27" s="37">
        <f>SUM(F20:F26)</f>
        <v>40414.933333333327</v>
      </c>
      <c r="G27" s="38">
        <f>SUM(G20:G26)</f>
        <v>40828.416666666657</v>
      </c>
      <c r="H27" s="96">
        <f t="shared" si="4"/>
        <v>0.98987265813638792</v>
      </c>
      <c r="I27" s="93">
        <f t="shared" si="5"/>
        <v>-413.48333333332994</v>
      </c>
      <c r="J27" s="18"/>
      <c r="K27" s="47">
        <f>SUM(K20:K26)</f>
        <v>4756</v>
      </c>
      <c r="L27" s="39">
        <f>SUM(L20:L26)</f>
        <v>5022</v>
      </c>
      <c r="M27" s="37">
        <f t="shared" si="0"/>
        <v>153.41935483870967</v>
      </c>
      <c r="N27" s="39">
        <f t="shared" si="1"/>
        <v>162</v>
      </c>
      <c r="O27" s="18"/>
      <c r="P27" s="40">
        <f t="shared" si="2"/>
        <v>8.4976731146621791</v>
      </c>
      <c r="Q27" s="41">
        <f t="shared" si="3"/>
        <v>8.0475773264303712</v>
      </c>
      <c r="S27" s="21"/>
    </row>
    <row r="28" spans="2:19">
      <c r="B28" s="21" t="s">
        <v>85</v>
      </c>
      <c r="C28" s="21" t="s">
        <v>54</v>
      </c>
      <c r="D28" s="22" t="s">
        <v>127</v>
      </c>
      <c r="F28" s="28">
        <f>VLOOKUP($B28,'Unify Report'!$A$2:$V$98,19,FALSE)</f>
        <v>3029.5</v>
      </c>
      <c r="G28" s="29">
        <f>VLOOKUP($B28,'Unify Report'!$A$2:$V$98,20,FALSE)</f>
        <v>3427</v>
      </c>
      <c r="H28" s="95">
        <f t="shared" si="4"/>
        <v>0.88400933761307265</v>
      </c>
      <c r="I28" s="92">
        <f t="shared" si="5"/>
        <v>-397.5</v>
      </c>
      <c r="J28" s="3"/>
      <c r="K28" s="51">
        <f>VLOOKUP($D28,Beddays_Data!$C$2:$E$196,2,FALSE)</f>
        <v>243</v>
      </c>
      <c r="L28" s="30">
        <f>VLOOKUP($D28,Beddays_Data!$C$2:$E$196,3,FALSE)</f>
        <v>341</v>
      </c>
      <c r="M28" s="28">
        <f t="shared" si="0"/>
        <v>7.838709677419355</v>
      </c>
      <c r="N28" s="30">
        <f t="shared" si="1"/>
        <v>11</v>
      </c>
      <c r="O28" s="3"/>
      <c r="P28" s="31">
        <f t="shared" si="2"/>
        <v>12.467078189300411</v>
      </c>
      <c r="Q28" s="32">
        <f t="shared" si="3"/>
        <v>8.8841642228739008</v>
      </c>
      <c r="S28" s="19"/>
    </row>
    <row r="29" spans="2:19">
      <c r="B29" s="21" t="s">
        <v>86</v>
      </c>
      <c r="C29" s="21" t="s">
        <v>49</v>
      </c>
      <c r="D29" s="21" t="s">
        <v>128</v>
      </c>
      <c r="F29" s="28">
        <f>VLOOKUP($B29,'Unify Report'!$A$2:$V$98,19,FALSE)</f>
        <v>14585.083333333332</v>
      </c>
      <c r="G29" s="29">
        <f>VLOOKUP($B29,'Unify Report'!$A$2:$V$98,20,FALSE)</f>
        <v>14996.41666666667</v>
      </c>
      <c r="H29" s="95">
        <f t="shared" si="4"/>
        <v>0.97257122534827734</v>
      </c>
      <c r="I29" s="92">
        <f t="shared" si="5"/>
        <v>-411.33333333333758</v>
      </c>
      <c r="J29" s="3"/>
      <c r="K29" s="51">
        <f>VLOOKUP($D29,Beddays_Data!$C$2:$E$196,2,FALSE)</f>
        <v>563</v>
      </c>
      <c r="L29" s="30">
        <f>VLOOKUP($D29,Beddays_Data!$C$2:$E$196,3,FALSE)</f>
        <v>620</v>
      </c>
      <c r="M29" s="28">
        <f t="shared" si="0"/>
        <v>18.161290322580644</v>
      </c>
      <c r="N29" s="30">
        <f t="shared" si="1"/>
        <v>20</v>
      </c>
      <c r="O29" s="3"/>
      <c r="P29" s="31">
        <f t="shared" si="2"/>
        <v>25.90600947306098</v>
      </c>
      <c r="Q29" s="32">
        <f t="shared" si="3"/>
        <v>23.524327956989247</v>
      </c>
      <c r="S29" s="21"/>
    </row>
    <row r="30" spans="2:19">
      <c r="B30" s="21" t="s">
        <v>87</v>
      </c>
      <c r="C30" s="21" t="s">
        <v>53</v>
      </c>
      <c r="D30" s="21" t="s">
        <v>129</v>
      </c>
      <c r="F30" s="28">
        <f>VLOOKUP($B30,'Unify Report'!$A$2:$V$98,19,FALSE)</f>
        <v>3454.25</v>
      </c>
      <c r="G30" s="29">
        <f>VLOOKUP($B30,'Unify Report'!$A$2:$V$98,20,FALSE)</f>
        <v>4009</v>
      </c>
      <c r="H30" s="95">
        <f t="shared" si="4"/>
        <v>0.86162384634572209</v>
      </c>
      <c r="I30" s="92">
        <f t="shared" si="5"/>
        <v>-554.75</v>
      </c>
      <c r="J30" s="3"/>
      <c r="K30" s="51">
        <f>VLOOKUP($D30,Beddays_Data!$C$2:$E$196,2,FALSE)</f>
        <v>510</v>
      </c>
      <c r="L30" s="30">
        <f>VLOOKUP($D30,Beddays_Data!$C$2:$E$196,3,FALSE)</f>
        <v>558</v>
      </c>
      <c r="M30" s="28">
        <f t="shared" si="0"/>
        <v>16.451612903225808</v>
      </c>
      <c r="N30" s="30">
        <f t="shared" si="1"/>
        <v>18</v>
      </c>
      <c r="O30" s="3"/>
      <c r="P30" s="31">
        <f t="shared" si="2"/>
        <v>6.7730392156862749</v>
      </c>
      <c r="Q30" s="32">
        <f t="shared" si="3"/>
        <v>6.1904121863799286</v>
      </c>
      <c r="S30" s="21"/>
    </row>
    <row r="31" spans="2:19">
      <c r="B31" s="21" t="s">
        <v>88</v>
      </c>
      <c r="C31" s="21" t="s">
        <v>51</v>
      </c>
      <c r="D31" s="21" t="s">
        <v>130</v>
      </c>
      <c r="F31" s="28">
        <f>VLOOKUP($B31,'Unify Report'!$A$2:$V$98,19,FALSE)</f>
        <v>4426.416666666667</v>
      </c>
      <c r="G31" s="29">
        <f>VLOOKUP($B31,'Unify Report'!$A$2:$V$98,20,FALSE)</f>
        <v>4164</v>
      </c>
      <c r="H31" s="95">
        <f t="shared" si="4"/>
        <v>1.0630203330131285</v>
      </c>
      <c r="I31" s="92">
        <f t="shared" si="5"/>
        <v>262.41666666666697</v>
      </c>
      <c r="J31" s="3"/>
      <c r="K31" s="51">
        <f>VLOOKUP($D31,Beddays_Data!$C$2:$E$196,2,FALSE)</f>
        <v>679</v>
      </c>
      <c r="L31" s="30">
        <f>VLOOKUP($D31,Beddays_Data!$C$2:$E$196,3,FALSE)</f>
        <v>682</v>
      </c>
      <c r="M31" s="28">
        <f t="shared" si="0"/>
        <v>21.903225806451612</v>
      </c>
      <c r="N31" s="30">
        <f t="shared" si="1"/>
        <v>22</v>
      </c>
      <c r="O31" s="3"/>
      <c r="P31" s="31">
        <f t="shared" si="2"/>
        <v>6.5190230731467853</v>
      </c>
      <c r="Q31" s="32">
        <f t="shared" si="3"/>
        <v>6.4903470185728258</v>
      </c>
      <c r="S31" s="21"/>
    </row>
    <row r="32" spans="2:19">
      <c r="B32" s="21" t="s">
        <v>89</v>
      </c>
      <c r="C32" s="21" t="s">
        <v>52</v>
      </c>
      <c r="D32" s="21" t="s">
        <v>131</v>
      </c>
      <c r="F32" s="28">
        <f>VLOOKUP($B32,'Unify Report'!$A$2:$V$98,19,FALSE)</f>
        <v>5381.75</v>
      </c>
      <c r="G32" s="29">
        <f>VLOOKUP($B32,'Unify Report'!$A$2:$V$98,20,FALSE)</f>
        <v>5236.6666666666661</v>
      </c>
      <c r="H32" s="95">
        <f t="shared" si="4"/>
        <v>1.0277052832590707</v>
      </c>
      <c r="I32" s="92">
        <f t="shared" si="5"/>
        <v>145.08333333333394</v>
      </c>
      <c r="J32" s="3"/>
      <c r="K32" s="51">
        <f>VLOOKUP($D32,Beddays_Data!$C$2:$E$196,2,FALSE)</f>
        <v>658</v>
      </c>
      <c r="L32" s="30">
        <f>VLOOKUP($D32,Beddays_Data!$C$2:$E$196,3,FALSE)</f>
        <v>713</v>
      </c>
      <c r="M32" s="28">
        <f t="shared" si="0"/>
        <v>21.225806451612904</v>
      </c>
      <c r="N32" s="30">
        <f t="shared" si="1"/>
        <v>23</v>
      </c>
      <c r="O32" s="3"/>
      <c r="P32" s="31">
        <f t="shared" si="2"/>
        <v>8.1789513677811545</v>
      </c>
      <c r="Q32" s="32">
        <f t="shared" si="3"/>
        <v>7.5480364656381482</v>
      </c>
      <c r="S32" s="21"/>
    </row>
    <row r="33" spans="2:19">
      <c r="B33" s="21" t="s">
        <v>90</v>
      </c>
      <c r="C33" s="21" t="s">
        <v>48</v>
      </c>
      <c r="D33" s="21" t="s">
        <v>132</v>
      </c>
      <c r="F33" s="28">
        <f>VLOOKUP($B33,'Unify Report'!$A$2:$V$98,19,FALSE)</f>
        <v>6668.25</v>
      </c>
      <c r="G33" s="29">
        <f>VLOOKUP($B33,'Unify Report'!$A$2:$V$98,20,FALSE)</f>
        <v>6760.25</v>
      </c>
      <c r="H33" s="95">
        <f t="shared" si="4"/>
        <v>0.98639103583447363</v>
      </c>
      <c r="I33" s="92">
        <f t="shared" si="5"/>
        <v>-92</v>
      </c>
      <c r="J33" s="3"/>
      <c r="K33" s="51">
        <f>VLOOKUP($D33,Beddays_Data!$C$2:$E$196,2,FALSE)</f>
        <v>960</v>
      </c>
      <c r="L33" s="30">
        <f>VLOOKUP($D33,Beddays_Data!$C$2:$E$196,3,FALSE)</f>
        <v>992</v>
      </c>
      <c r="M33" s="28">
        <f t="shared" si="0"/>
        <v>30.967741935483872</v>
      </c>
      <c r="N33" s="30">
        <f t="shared" si="1"/>
        <v>32</v>
      </c>
      <c r="O33" s="3"/>
      <c r="P33" s="31">
        <f t="shared" si="2"/>
        <v>6.9460937500000002</v>
      </c>
      <c r="Q33" s="32">
        <f t="shared" si="3"/>
        <v>6.722026209677419</v>
      </c>
      <c r="S33" s="21"/>
    </row>
    <row r="34" spans="2:19">
      <c r="B34" s="21" t="s">
        <v>91</v>
      </c>
      <c r="C34" s="21" t="s">
        <v>50</v>
      </c>
      <c r="D34" s="21" t="s">
        <v>133</v>
      </c>
      <c r="F34" s="28">
        <f>VLOOKUP($B34,'Unify Report'!$A$2:$V$98,19,FALSE)</f>
        <v>6729.75</v>
      </c>
      <c r="G34" s="29">
        <f>VLOOKUP($B34,'Unify Report'!$A$2:$V$98,20,FALSE)</f>
        <v>6776.5</v>
      </c>
      <c r="H34" s="95">
        <f t="shared" si="4"/>
        <v>0.99310115841511104</v>
      </c>
      <c r="I34" s="92">
        <f t="shared" si="5"/>
        <v>-46.75</v>
      </c>
      <c r="J34" s="3"/>
      <c r="K34" s="51">
        <f>VLOOKUP($D34,Beddays_Data!$C$2:$E$196,2,FALSE)</f>
        <v>971</v>
      </c>
      <c r="L34" s="30">
        <f>VLOOKUP($D34,Beddays_Data!$C$2:$E$196,3,FALSE)</f>
        <v>992</v>
      </c>
      <c r="M34" s="28">
        <f t="shared" si="0"/>
        <v>31.322580645161292</v>
      </c>
      <c r="N34" s="30">
        <f t="shared" si="1"/>
        <v>32</v>
      </c>
      <c r="O34" s="3"/>
      <c r="P34" s="31">
        <f t="shared" si="2"/>
        <v>6.9307415036045317</v>
      </c>
      <c r="Q34" s="32">
        <f t="shared" si="3"/>
        <v>6.784022177419355</v>
      </c>
      <c r="S34" s="21"/>
    </row>
    <row r="35" spans="2:19" s="5" customFormat="1">
      <c r="B35" s="33" t="s">
        <v>62</v>
      </c>
      <c r="C35" s="35"/>
      <c r="D35" s="36"/>
      <c r="F35" s="37">
        <f>SUM(F28:F34)</f>
        <v>44275</v>
      </c>
      <c r="G35" s="38">
        <f>SUM(G28:G34)</f>
        <v>45369.833333333336</v>
      </c>
      <c r="H35" s="96">
        <f t="shared" si="4"/>
        <v>0.9758686939559692</v>
      </c>
      <c r="I35" s="93">
        <f t="shared" si="5"/>
        <v>-1094.8333333333358</v>
      </c>
      <c r="J35" s="18"/>
      <c r="K35" s="47">
        <f>SUM(K28:K34)</f>
        <v>4584</v>
      </c>
      <c r="L35" s="39">
        <f>SUM(L28:L34)</f>
        <v>4898</v>
      </c>
      <c r="M35" s="37">
        <f t="shared" si="0"/>
        <v>147.87096774193549</v>
      </c>
      <c r="N35" s="39">
        <f t="shared" si="1"/>
        <v>158</v>
      </c>
      <c r="O35" s="18"/>
      <c r="P35" s="40">
        <f t="shared" si="2"/>
        <v>9.6585951134380448</v>
      </c>
      <c r="Q35" s="41">
        <f t="shared" si="3"/>
        <v>9.0394038383013466</v>
      </c>
      <c r="S35" s="21"/>
    </row>
    <row r="36" spans="2:19" ht="46.5" customHeight="1">
      <c r="B36" s="21" t="s">
        <v>92</v>
      </c>
      <c r="C36" s="21" t="s">
        <v>40</v>
      </c>
      <c r="D36" s="21" t="s">
        <v>134</v>
      </c>
      <c r="F36" s="28">
        <f>VLOOKUP($B36,'Unify Report'!$A$2:$V$98,19,FALSE)</f>
        <v>9998.5</v>
      </c>
      <c r="G36" s="29">
        <f>VLOOKUP($B36,'Unify Report'!$A$2:$V$98,20,FALSE)</f>
        <v>14319.25</v>
      </c>
      <c r="H36" s="95">
        <f t="shared" si="4"/>
        <v>0.69825584440525867</v>
      </c>
      <c r="I36" s="92">
        <f t="shared" si="5"/>
        <v>-4320.75</v>
      </c>
      <c r="J36" s="3"/>
      <c r="K36" s="51">
        <f>VLOOKUP($D36,Beddays_Data!$C$2:$E$196,2,FALSE)</f>
        <v>376</v>
      </c>
      <c r="L36" s="30">
        <f>VLOOKUP($D36,Beddays_Data!$C$2:$E$196,3,FALSE)</f>
        <v>527</v>
      </c>
      <c r="M36" s="28">
        <f t="shared" si="0"/>
        <v>12.129032258064516</v>
      </c>
      <c r="N36" s="30">
        <f t="shared" si="1"/>
        <v>17</v>
      </c>
      <c r="O36" s="3"/>
      <c r="P36" s="31">
        <f t="shared" si="2"/>
        <v>26.591755319148938</v>
      </c>
      <c r="Q36" s="32">
        <f t="shared" si="3"/>
        <v>18.972485768500949</v>
      </c>
      <c r="S36" s="115" t="s">
        <v>284</v>
      </c>
    </row>
    <row r="37" spans="2:19">
      <c r="B37" s="21" t="s">
        <v>93</v>
      </c>
      <c r="C37" s="21" t="s">
        <v>35</v>
      </c>
      <c r="D37" s="22" t="s">
        <v>135</v>
      </c>
      <c r="F37" s="28">
        <f>VLOOKUP($B37,'Unify Report'!$A$2:$V$98,19,FALSE)</f>
        <v>8390.75</v>
      </c>
      <c r="G37" s="29">
        <f>VLOOKUP($B37,'Unify Report'!$A$2:$V$98,20,FALSE)</f>
        <v>9480.75</v>
      </c>
      <c r="H37" s="95">
        <f t="shared" si="4"/>
        <v>0.88503019275901174</v>
      </c>
      <c r="I37" s="92">
        <f t="shared" si="5"/>
        <v>-1090</v>
      </c>
      <c r="J37" s="3"/>
      <c r="K37" s="51">
        <f>VLOOKUP($D37,Beddays_Data!$C$2:$E$196,2,FALSE)</f>
        <v>796</v>
      </c>
      <c r="L37" s="30">
        <f>VLOOKUP($D37,Beddays_Data!$C$2:$E$196,3,FALSE)</f>
        <v>992</v>
      </c>
      <c r="M37" s="28">
        <f t="shared" si="0"/>
        <v>25.677419354838708</v>
      </c>
      <c r="N37" s="30">
        <f t="shared" si="1"/>
        <v>32</v>
      </c>
      <c r="O37" s="3"/>
      <c r="P37" s="31">
        <f t="shared" si="2"/>
        <v>10.541143216080402</v>
      </c>
      <c r="Q37" s="32">
        <f t="shared" si="3"/>
        <v>8.4584173387096779</v>
      </c>
      <c r="S37" s="21"/>
    </row>
    <row r="38" spans="2:19">
      <c r="B38" s="21" t="s">
        <v>94</v>
      </c>
      <c r="C38" s="21" t="s">
        <v>37</v>
      </c>
      <c r="D38" s="22" t="s">
        <v>136</v>
      </c>
      <c r="F38" s="28">
        <f>VLOOKUP($B38,'Unify Report'!$A$2:$V$98,19,FALSE)</f>
        <v>4653.5</v>
      </c>
      <c r="G38" s="29">
        <f>VLOOKUP($B38,'Unify Report'!$A$2:$V$98,20,FALSE)</f>
        <v>4741</v>
      </c>
      <c r="H38" s="95">
        <f t="shared" si="4"/>
        <v>0.98154397806369964</v>
      </c>
      <c r="I38" s="92">
        <f t="shared" si="5"/>
        <v>-87.5</v>
      </c>
      <c r="J38" s="3"/>
      <c r="K38" s="51">
        <f>VLOOKUP($D38,Beddays_Data!$C$2:$E$196,2,FALSE)</f>
        <v>482</v>
      </c>
      <c r="L38" s="30">
        <f>VLOOKUP($D38,Beddays_Data!$C$2:$E$196,3,FALSE)</f>
        <v>682</v>
      </c>
      <c r="M38" s="28">
        <f t="shared" si="0"/>
        <v>15.548387096774194</v>
      </c>
      <c r="N38" s="30">
        <f t="shared" si="1"/>
        <v>22</v>
      </c>
      <c r="O38" s="3"/>
      <c r="P38" s="31">
        <f t="shared" si="2"/>
        <v>9.6545643153526974</v>
      </c>
      <c r="Q38" s="32">
        <f t="shared" si="3"/>
        <v>6.8233137829912023</v>
      </c>
      <c r="S38" s="21"/>
    </row>
    <row r="39" spans="2:19">
      <c r="B39" s="21" t="s">
        <v>95</v>
      </c>
      <c r="C39" s="21" t="s">
        <v>39</v>
      </c>
      <c r="D39" s="22" t="s">
        <v>137</v>
      </c>
      <c r="F39" s="28">
        <f>VLOOKUP($B39,'Unify Report'!$A$2:$V$98,19,FALSE)</f>
        <v>4317.25</v>
      </c>
      <c r="G39" s="29">
        <f>VLOOKUP($B39,'Unify Report'!$A$2:$V$98,20,FALSE)</f>
        <v>4639</v>
      </c>
      <c r="H39" s="95">
        <f t="shared" si="4"/>
        <v>0.93064237982323772</v>
      </c>
      <c r="I39" s="92">
        <f t="shared" si="5"/>
        <v>-321.75</v>
      </c>
      <c r="J39" s="3"/>
      <c r="K39" s="51">
        <f>VLOOKUP($D39,Beddays_Data!$C$2:$E$196,2,FALSE)</f>
        <v>414</v>
      </c>
      <c r="L39" s="30">
        <f>VLOOKUP($D39,Beddays_Data!$C$2:$E$196,3,FALSE)</f>
        <v>496</v>
      </c>
      <c r="M39" s="28">
        <f t="shared" si="0"/>
        <v>13.35483870967742</v>
      </c>
      <c r="N39" s="30">
        <f t="shared" si="1"/>
        <v>16</v>
      </c>
      <c r="O39" s="3"/>
      <c r="P39" s="31">
        <f t="shared" si="2"/>
        <v>10.428140096618357</v>
      </c>
      <c r="Q39" s="32">
        <f t="shared" si="3"/>
        <v>8.7041330645161299</v>
      </c>
      <c r="S39" s="21"/>
    </row>
    <row r="40" spans="2:19">
      <c r="B40" s="21" t="s">
        <v>96</v>
      </c>
      <c r="C40" s="21" t="s">
        <v>38</v>
      </c>
      <c r="D40" s="22" t="s">
        <v>138</v>
      </c>
      <c r="F40" s="28">
        <f>VLOOKUP($B40,'Unify Report'!$A$2:$V$98,19,FALSE)</f>
        <v>3880.25</v>
      </c>
      <c r="G40" s="29">
        <f>VLOOKUP($B40,'Unify Report'!$A$2:$V$98,20,FALSE)</f>
        <v>4275.5</v>
      </c>
      <c r="H40" s="95">
        <f t="shared" si="4"/>
        <v>0.90755467196819084</v>
      </c>
      <c r="I40" s="92">
        <f t="shared" si="5"/>
        <v>-395.25</v>
      </c>
      <c r="J40" s="3"/>
      <c r="K40" s="51">
        <f>VLOOKUP($D40,Beddays_Data!$C$2:$E$196,2,FALSE)</f>
        <v>228</v>
      </c>
      <c r="L40" s="30">
        <f>VLOOKUP($D40,Beddays_Data!$C$2:$E$196,3,FALSE)</f>
        <v>279</v>
      </c>
      <c r="M40" s="28">
        <f t="shared" si="0"/>
        <v>7.354838709677419</v>
      </c>
      <c r="N40" s="30">
        <f t="shared" si="1"/>
        <v>9</v>
      </c>
      <c r="O40" s="3"/>
      <c r="P40" s="31">
        <f t="shared" si="2"/>
        <v>17.018640350877192</v>
      </c>
      <c r="Q40" s="32">
        <f t="shared" si="3"/>
        <v>13.907706093189963</v>
      </c>
      <c r="S40" s="21"/>
    </row>
    <row r="41" spans="2:19">
      <c r="B41" s="21" t="s">
        <v>97</v>
      </c>
      <c r="C41" s="21" t="s">
        <v>36</v>
      </c>
      <c r="D41" s="22" t="s">
        <v>139</v>
      </c>
      <c r="F41" s="28">
        <f>VLOOKUP($B41,'Unify Report'!$A$2:$V$98,19,FALSE)</f>
        <v>4437.25</v>
      </c>
      <c r="G41" s="29">
        <f>VLOOKUP($B41,'Unify Report'!$A$2:$V$98,20,FALSE)</f>
        <v>5358.75</v>
      </c>
      <c r="H41" s="95">
        <f t="shared" si="4"/>
        <v>0.82803825519010965</v>
      </c>
      <c r="I41" s="92">
        <f t="shared" si="5"/>
        <v>-921.5</v>
      </c>
      <c r="J41" s="3"/>
      <c r="K41" s="51">
        <f>VLOOKUP($D41,Beddays_Data!$C$2:$E$196,2,FALSE)</f>
        <v>369</v>
      </c>
      <c r="L41" s="30">
        <f>VLOOKUP($D41,Beddays_Data!$C$2:$E$196,3,FALSE)</f>
        <v>496</v>
      </c>
      <c r="M41" s="28">
        <f t="shared" si="0"/>
        <v>11.903225806451612</v>
      </c>
      <c r="N41" s="30">
        <f t="shared" si="1"/>
        <v>16</v>
      </c>
      <c r="O41" s="3"/>
      <c r="P41" s="31">
        <f t="shared" si="2"/>
        <v>12.025067750677508</v>
      </c>
      <c r="Q41" s="32">
        <f t="shared" si="3"/>
        <v>8.9460685483870961</v>
      </c>
      <c r="S41" s="21"/>
    </row>
    <row r="42" spans="2:19">
      <c r="B42" s="21" t="s">
        <v>98</v>
      </c>
      <c r="C42" s="21" t="s">
        <v>33</v>
      </c>
      <c r="D42" s="22" t="s">
        <v>140</v>
      </c>
      <c r="F42" s="28">
        <f>VLOOKUP($B42,'Unify Report'!$A$2:$V$98,19,FALSE)</f>
        <v>3926.5</v>
      </c>
      <c r="G42" s="29">
        <f>VLOOKUP($B42,'Unify Report'!$A$2:$V$98,20,FALSE)</f>
        <v>3556</v>
      </c>
      <c r="H42" s="95">
        <f t="shared" si="4"/>
        <v>1.1041901012373454</v>
      </c>
      <c r="I42" s="92">
        <f t="shared" si="5"/>
        <v>370.5</v>
      </c>
      <c r="J42" s="3"/>
      <c r="K42" s="51">
        <f>VLOOKUP($D42,Beddays_Data!$C$2:$E$196,2,FALSE)</f>
        <v>392</v>
      </c>
      <c r="L42" s="30">
        <f>VLOOKUP($D42,Beddays_Data!$C$2:$E$196,3,FALSE)</f>
        <v>434</v>
      </c>
      <c r="M42" s="28">
        <f t="shared" si="0"/>
        <v>12.64516129032258</v>
      </c>
      <c r="N42" s="30">
        <f t="shared" si="1"/>
        <v>14</v>
      </c>
      <c r="O42" s="3"/>
      <c r="P42" s="31">
        <f t="shared" si="2"/>
        <v>10.016581632653061</v>
      </c>
      <c r="Q42" s="32">
        <f t="shared" si="3"/>
        <v>9.0472350230414751</v>
      </c>
      <c r="S42" s="21"/>
    </row>
    <row r="43" spans="2:19">
      <c r="B43" s="21" t="s">
        <v>99</v>
      </c>
      <c r="C43" s="21" t="s">
        <v>34</v>
      </c>
      <c r="D43" s="22" t="s">
        <v>141</v>
      </c>
      <c r="F43" s="28">
        <f>VLOOKUP($B43,'Unify Report'!$A$2:$V$98,19,FALSE)</f>
        <v>1864.5</v>
      </c>
      <c r="G43" s="29">
        <f>VLOOKUP($B43,'Unify Report'!$A$2:$V$98,20,FALSE)</f>
        <v>2136</v>
      </c>
      <c r="H43" s="95">
        <f t="shared" si="4"/>
        <v>0.8728932584269663</v>
      </c>
      <c r="I43" s="92">
        <f t="shared" si="5"/>
        <v>-271.5</v>
      </c>
      <c r="J43" s="3"/>
      <c r="K43" s="51">
        <f>VLOOKUP($D43,Beddays_Data!$C$2:$E$196,2,FALSE)</f>
        <v>154</v>
      </c>
      <c r="L43" s="30">
        <f>VLOOKUP($D43,Beddays_Data!$C$2:$E$196,3,FALSE)</f>
        <v>279</v>
      </c>
      <c r="M43" s="28">
        <f t="shared" si="0"/>
        <v>4.967741935483871</v>
      </c>
      <c r="N43" s="30">
        <f t="shared" si="1"/>
        <v>9</v>
      </c>
      <c r="O43" s="3"/>
      <c r="P43" s="31">
        <f t="shared" si="2"/>
        <v>12.107142857142858</v>
      </c>
      <c r="Q43" s="32">
        <f t="shared" si="3"/>
        <v>6.682795698924731</v>
      </c>
      <c r="S43" s="21"/>
    </row>
    <row r="44" spans="2:19">
      <c r="B44" s="21" t="s">
        <v>100</v>
      </c>
      <c r="C44" s="21" t="s">
        <v>41</v>
      </c>
      <c r="D44" s="22" t="s">
        <v>142</v>
      </c>
      <c r="F44" s="28">
        <f>VLOOKUP($B44,'Unify Report'!$A$2:$V$98,19,FALSE)</f>
        <v>5273.75</v>
      </c>
      <c r="G44" s="29">
        <f>VLOOKUP($B44,'Unify Report'!$A$2:$V$98,20,FALSE)</f>
        <v>5767.25</v>
      </c>
      <c r="H44" s="95">
        <f t="shared" si="4"/>
        <v>0.91443062117993845</v>
      </c>
      <c r="I44" s="92">
        <f t="shared" si="5"/>
        <v>-493.5</v>
      </c>
      <c r="J44" s="3"/>
      <c r="K44" s="51">
        <f>VLOOKUP($D44,Beddays_Data!$C$2:$E$196,2,FALSE)</f>
        <v>499</v>
      </c>
      <c r="L44" s="30">
        <f>VLOOKUP($D44,Beddays_Data!$C$2:$E$196,3,FALSE)</f>
        <v>499</v>
      </c>
      <c r="M44" s="28">
        <f t="shared" si="0"/>
        <v>16.096774193548388</v>
      </c>
      <c r="N44" s="30">
        <f t="shared" si="1"/>
        <v>16.096774193548388</v>
      </c>
      <c r="O44" s="3"/>
      <c r="P44" s="31">
        <f t="shared" si="2"/>
        <v>10.568637274549099</v>
      </c>
      <c r="Q44" s="32">
        <f t="shared" si="3"/>
        <v>10.568637274549099</v>
      </c>
      <c r="S44" s="21"/>
    </row>
    <row r="45" spans="2:19">
      <c r="B45" s="21" t="s">
        <v>101</v>
      </c>
      <c r="C45" s="21" t="s">
        <v>45</v>
      </c>
      <c r="D45" s="21" t="s">
        <v>143</v>
      </c>
      <c r="F45" s="28">
        <f>VLOOKUP($B45,'Unify Report'!$A$2:$V$98,19,FALSE)</f>
        <v>1468</v>
      </c>
      <c r="G45" s="29">
        <f>VLOOKUP($B45,'Unify Report'!$A$2:$V$98,20,FALSE)</f>
        <v>1494</v>
      </c>
      <c r="H45" s="95">
        <f t="shared" si="4"/>
        <v>0.98259705488621152</v>
      </c>
      <c r="I45" s="92">
        <f t="shared" si="5"/>
        <v>-26</v>
      </c>
      <c r="J45" s="3"/>
      <c r="K45" s="51">
        <f>VLOOKUP($D45,Beddays_Data!$C$2:$E$196,2,FALSE)</f>
        <v>43</v>
      </c>
      <c r="L45" s="30">
        <f>VLOOKUP($D45,Beddays_Data!$C$2:$E$196,3,FALSE)</f>
        <v>124</v>
      </c>
      <c r="M45" s="28">
        <f t="shared" si="0"/>
        <v>1.3870967741935485</v>
      </c>
      <c r="N45" s="30">
        <f t="shared" si="1"/>
        <v>4</v>
      </c>
      <c r="O45" s="3"/>
      <c r="P45" s="31">
        <f t="shared" si="2"/>
        <v>34.139534883720927</v>
      </c>
      <c r="Q45" s="32">
        <f t="shared" si="3"/>
        <v>11.838709677419354</v>
      </c>
      <c r="S45" s="21"/>
    </row>
    <row r="46" spans="2:19">
      <c r="B46" s="70" t="s">
        <v>102</v>
      </c>
      <c r="C46" s="21" t="s">
        <v>44</v>
      </c>
      <c r="D46" s="22" t="s">
        <v>144</v>
      </c>
      <c r="F46" s="28">
        <f>VLOOKUP($B46,'Unify Report'!$A$2:$V$98,19,FALSE)</f>
        <v>5835.75</v>
      </c>
      <c r="G46" s="29">
        <f>VLOOKUP($B46,'Unify Report'!$A$2:$V$98,20,FALSE)</f>
        <v>7349.25</v>
      </c>
      <c r="H46" s="95">
        <f t="shared" si="4"/>
        <v>0.79406061843045206</v>
      </c>
      <c r="I46" s="92">
        <f t="shared" si="5"/>
        <v>-1513.5</v>
      </c>
      <c r="J46" s="3"/>
      <c r="K46" s="51">
        <f>VLOOKUP($D46,Beddays_Data!$C$2:$E$196,2,FALSE)</f>
        <v>902</v>
      </c>
      <c r="L46" s="30">
        <f>VLOOKUP($D46,Beddays_Data!$C$2:$E$196,3,FALSE)</f>
        <v>1178</v>
      </c>
      <c r="M46" s="28">
        <f t="shared" si="0"/>
        <v>29.096774193548388</v>
      </c>
      <c r="N46" s="30">
        <f t="shared" si="1"/>
        <v>38</v>
      </c>
      <c r="O46" s="3"/>
      <c r="P46" s="31">
        <f t="shared" si="2"/>
        <v>6.4697893569844789</v>
      </c>
      <c r="Q46" s="32">
        <f t="shared" si="3"/>
        <v>4.9539473684210522</v>
      </c>
      <c r="S46" s="21"/>
    </row>
    <row r="47" spans="2:19">
      <c r="B47" s="21" t="s">
        <v>103</v>
      </c>
      <c r="C47" s="21" t="s">
        <v>47</v>
      </c>
      <c r="D47" s="22" t="s">
        <v>145</v>
      </c>
      <c r="F47" s="28">
        <f>VLOOKUP($B47,'Unify Report'!$A$2:$V$98,19,FALSE)</f>
        <v>11318.666666666668</v>
      </c>
      <c r="G47" s="29">
        <f>VLOOKUP($B47,'Unify Report'!$A$2:$V$98,20,FALSE)</f>
        <v>13581.5</v>
      </c>
      <c r="H47" s="95">
        <f t="shared" si="4"/>
        <v>0.83338855551055979</v>
      </c>
      <c r="I47" s="92">
        <f t="shared" si="5"/>
        <v>-2262.8333333333321</v>
      </c>
      <c r="J47" s="3"/>
      <c r="K47" s="51">
        <f>VLOOKUP($D47,Beddays_Data!$C$2:$E$196,2,FALSE)</f>
        <v>863</v>
      </c>
      <c r="L47" s="30">
        <f>VLOOKUP($D47,Beddays_Data!$C$2:$E$196,3,FALSE)</f>
        <v>961</v>
      </c>
      <c r="M47" s="28">
        <f t="shared" si="0"/>
        <v>27.838709677419356</v>
      </c>
      <c r="N47" s="30">
        <f t="shared" si="1"/>
        <v>31</v>
      </c>
      <c r="O47" s="3"/>
      <c r="P47" s="31">
        <f t="shared" si="2"/>
        <v>13.115488605639245</v>
      </c>
      <c r="Q47" s="32">
        <f t="shared" si="3"/>
        <v>11.77800901838363</v>
      </c>
      <c r="S47" s="21"/>
    </row>
    <row r="48" spans="2:19">
      <c r="B48" s="21" t="s">
        <v>104</v>
      </c>
      <c r="C48" s="21" t="s">
        <v>42</v>
      </c>
      <c r="D48" s="22" t="s">
        <v>146</v>
      </c>
      <c r="F48" s="28">
        <f>VLOOKUP($B48,'Unify Report'!$A$2:$V$98,19,FALSE)</f>
        <v>2666.5</v>
      </c>
      <c r="G48" s="29">
        <f>VLOOKUP($B48,'Unify Report'!$A$2:$V$98,20,FALSE)</f>
        <v>3183.75</v>
      </c>
      <c r="H48" s="95">
        <f t="shared" si="4"/>
        <v>0.83753435414212796</v>
      </c>
      <c r="I48" s="92">
        <f t="shared" si="5"/>
        <v>-517.25</v>
      </c>
      <c r="J48" s="3"/>
      <c r="K48" s="51">
        <f>VLOOKUP($D48,Beddays_Data!$C$2:$E$196,2,FALSE)</f>
        <v>292</v>
      </c>
      <c r="L48" s="30">
        <f>VLOOKUP($D48,Beddays_Data!$C$2:$E$196,3,FALSE)</f>
        <v>496</v>
      </c>
      <c r="M48" s="28">
        <f t="shared" si="0"/>
        <v>9.4193548387096779</v>
      </c>
      <c r="N48" s="30">
        <f t="shared" si="1"/>
        <v>16</v>
      </c>
      <c r="O48" s="3"/>
      <c r="P48" s="31">
        <f t="shared" si="2"/>
        <v>9.131849315068493</v>
      </c>
      <c r="Q48" s="32">
        <f t="shared" si="3"/>
        <v>5.376008064516129</v>
      </c>
      <c r="S48" s="21"/>
    </row>
    <row r="49" spans="2:19">
      <c r="B49" s="21" t="s">
        <v>105</v>
      </c>
      <c r="C49" s="21" t="s">
        <v>43</v>
      </c>
      <c r="D49" s="22" t="s">
        <v>147</v>
      </c>
      <c r="F49" s="28">
        <f>VLOOKUP($B49,'Unify Report'!$A$2:$V$98,19,FALSE)</f>
        <v>8226</v>
      </c>
      <c r="G49" s="29">
        <f>VLOOKUP($B49,'Unify Report'!$A$2:$V$98,20,FALSE)</f>
        <v>8585.5</v>
      </c>
      <c r="H49" s="95">
        <f t="shared" si="4"/>
        <v>0.95812707471900294</v>
      </c>
      <c r="I49" s="92">
        <f t="shared" si="5"/>
        <v>-359.5</v>
      </c>
      <c r="J49" s="3"/>
      <c r="K49" s="51">
        <f>VLOOKUP($D49,Beddays_Data!$C$2:$E$196,2,FALSE)</f>
        <v>269</v>
      </c>
      <c r="L49" s="30">
        <f>VLOOKUP($D49,Beddays_Data!$C$2:$E$196,3,FALSE)</f>
        <v>434</v>
      </c>
      <c r="M49" s="28">
        <f t="shared" si="0"/>
        <v>8.67741935483871</v>
      </c>
      <c r="N49" s="30">
        <f t="shared" si="1"/>
        <v>14</v>
      </c>
      <c r="O49" s="3"/>
      <c r="P49" s="31">
        <f t="shared" si="2"/>
        <v>30.57992565055762</v>
      </c>
      <c r="Q49" s="32">
        <f t="shared" si="3"/>
        <v>18.953917050691246</v>
      </c>
      <c r="S49" s="21"/>
    </row>
    <row r="50" spans="2:19">
      <c r="B50" s="21" t="s">
        <v>106</v>
      </c>
      <c r="C50" s="21" t="s">
        <v>46</v>
      </c>
      <c r="D50" s="22" t="s">
        <v>148</v>
      </c>
      <c r="F50" s="28">
        <f>VLOOKUP($B50,'Unify Report'!$A$2:$V$98,19,FALSE)</f>
        <v>3618.8666666666668</v>
      </c>
      <c r="G50" s="29">
        <f>VLOOKUP($B50,'Unify Report'!$A$2:$V$98,20,FALSE)</f>
        <v>3667.75</v>
      </c>
      <c r="H50" s="95">
        <f t="shared" si="4"/>
        <v>0.98667211960102696</v>
      </c>
      <c r="I50" s="92">
        <f t="shared" si="5"/>
        <v>-48.883333333333212</v>
      </c>
      <c r="J50" s="3"/>
      <c r="K50" s="51">
        <f>VLOOKUP($D50,Beddays_Data!$C$2:$E$196,2,FALSE)</f>
        <v>467</v>
      </c>
      <c r="L50" s="30">
        <f>VLOOKUP($D50,Beddays_Data!$C$2:$E$196,3,FALSE)</f>
        <v>682</v>
      </c>
      <c r="M50" s="28">
        <f t="shared" si="0"/>
        <v>15.064516129032258</v>
      </c>
      <c r="N50" s="30">
        <f t="shared" si="1"/>
        <v>22</v>
      </c>
      <c r="O50" s="3"/>
      <c r="P50" s="31">
        <f t="shared" si="2"/>
        <v>7.7491791577444689</v>
      </c>
      <c r="Q50" s="32">
        <f t="shared" si="3"/>
        <v>5.3062561094819163</v>
      </c>
      <c r="S50" s="21"/>
    </row>
    <row r="51" spans="2:19" s="5" customFormat="1">
      <c r="B51" s="33" t="s">
        <v>181</v>
      </c>
      <c r="C51" s="35"/>
      <c r="D51" s="36"/>
      <c r="F51" s="37">
        <f>SUM(F36:F50)</f>
        <v>79876.03333333334</v>
      </c>
      <c r="G51" s="38">
        <f>SUM(G36:G50)</f>
        <v>92135.25</v>
      </c>
      <c r="H51" s="96">
        <f t="shared" si="4"/>
        <v>0.86694325280859763</v>
      </c>
      <c r="I51" s="93">
        <f t="shared" si="5"/>
        <v>-12259.21666666666</v>
      </c>
      <c r="J51" s="18"/>
      <c r="K51" s="47">
        <f>SUM(K36:K50)</f>
        <v>6546</v>
      </c>
      <c r="L51" s="39">
        <f>SUM(L36:L50)</f>
        <v>8559</v>
      </c>
      <c r="M51" s="37">
        <f t="shared" si="0"/>
        <v>211.16129032258064</v>
      </c>
      <c r="N51" s="39">
        <f t="shared" si="1"/>
        <v>276.09677419354841</v>
      </c>
      <c r="O51" s="18"/>
      <c r="P51" s="40">
        <f t="shared" si="2"/>
        <v>12.202266014869132</v>
      </c>
      <c r="Q51" s="41">
        <f t="shared" si="3"/>
        <v>9.3324025392374512</v>
      </c>
      <c r="S51" s="21"/>
    </row>
    <row r="52" spans="2:19" s="5" customFormat="1" ht="15.75">
      <c r="B52" s="42" t="s">
        <v>182</v>
      </c>
      <c r="C52" s="43"/>
      <c r="D52" s="44"/>
      <c r="E52" s="34"/>
      <c r="F52" s="45">
        <f>F51+F35+F27+F19</f>
        <v>230768.63333333336</v>
      </c>
      <c r="G52" s="46">
        <f>G51+G35+G27+G19</f>
        <v>241056.05000000002</v>
      </c>
      <c r="H52" s="97">
        <f t="shared" si="4"/>
        <v>0.95732354916349682</v>
      </c>
      <c r="I52" s="94">
        <f t="shared" si="5"/>
        <v>-10287.416666666657</v>
      </c>
      <c r="J52" s="49"/>
      <c r="K52" s="52">
        <f>K51+K35+K27+K19</f>
        <v>25021</v>
      </c>
      <c r="L52" s="46">
        <f>L51+L35+L27+L19</f>
        <v>27934</v>
      </c>
      <c r="M52" s="45">
        <f>M51+M35+M27+M19</f>
        <v>807.1290322580644</v>
      </c>
      <c r="N52" s="53">
        <f>N51+N35+N27+N19</f>
        <v>901.09677419354841</v>
      </c>
      <c r="O52" s="49"/>
      <c r="P52" s="54">
        <f t="shared" si="2"/>
        <v>9.2229980150007336</v>
      </c>
      <c r="Q52" s="50">
        <f t="shared" si="3"/>
        <v>8.2612097563303983</v>
      </c>
      <c r="S52" s="19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S3" sqref="S3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55</v>
      </c>
      <c r="G1" s="100" t="s">
        <v>4</v>
      </c>
      <c r="H1" s="7" t="s">
        <v>3</v>
      </c>
      <c r="I1" s="8" t="s">
        <v>10</v>
      </c>
      <c r="J1" s="9" t="s">
        <v>55</v>
      </c>
      <c r="K1" s="100" t="s">
        <v>6</v>
      </c>
      <c r="L1" s="7" t="s">
        <v>5</v>
      </c>
      <c r="M1" s="10" t="s">
        <v>11</v>
      </c>
      <c r="N1" s="11" t="s">
        <v>55</v>
      </c>
      <c r="O1" s="100" t="s">
        <v>8</v>
      </c>
      <c r="P1" s="7" t="s">
        <v>7</v>
      </c>
      <c r="Q1" s="10" t="s">
        <v>12</v>
      </c>
      <c r="R1" s="11" t="s">
        <v>55</v>
      </c>
      <c r="S1" s="78" t="s">
        <v>56</v>
      </c>
      <c r="T1" s="79" t="s">
        <v>57</v>
      </c>
      <c r="U1" s="80" t="s">
        <v>58</v>
      </c>
      <c r="V1" s="81" t="s">
        <v>59</v>
      </c>
    </row>
    <row r="2" spans="1:22">
      <c r="A2" t="str">
        <f>RIGHT(B2,6)</f>
        <v>125906</v>
      </c>
      <c r="B2" s="21" t="s">
        <v>17</v>
      </c>
      <c r="C2" s="61">
        <v>1309.25</v>
      </c>
      <c r="D2" s="61">
        <v>1384.25</v>
      </c>
      <c r="E2" s="62">
        <v>0.94581903557883329</v>
      </c>
      <c r="F2" s="107">
        <v>-75</v>
      </c>
      <c r="G2" s="101">
        <v>1542.75</v>
      </c>
      <c r="H2" s="61">
        <v>1112.25</v>
      </c>
      <c r="I2" s="62">
        <v>1.3870532703978422</v>
      </c>
      <c r="J2" s="107">
        <v>430.5</v>
      </c>
      <c r="K2" s="101">
        <v>1012.5</v>
      </c>
      <c r="L2" s="61">
        <v>1023</v>
      </c>
      <c r="M2" s="62">
        <v>0.98973607038123168</v>
      </c>
      <c r="N2" s="107">
        <v>-10.5</v>
      </c>
      <c r="O2" s="101">
        <v>1430</v>
      </c>
      <c r="P2" s="61">
        <v>682</v>
      </c>
      <c r="Q2" s="62">
        <v>2.096774193548387</v>
      </c>
      <c r="R2" s="107">
        <v>748</v>
      </c>
      <c r="S2" s="104">
        <f>O2+K2+G2+C2</f>
        <v>5294.5</v>
      </c>
      <c r="T2" s="82">
        <f>P2+L2+H2+D2</f>
        <v>4201.5</v>
      </c>
      <c r="U2" s="83">
        <f>S2/T2</f>
        <v>1.2601451862430084</v>
      </c>
      <c r="V2" s="82">
        <f>S2-T2</f>
        <v>1093</v>
      </c>
    </row>
    <row r="3" spans="1:22">
      <c r="A3" t="str">
        <f t="shared" ref="A3:A47" si="0">RIGHT(B3,6)</f>
        <v>127809</v>
      </c>
      <c r="B3" s="21" t="s">
        <v>20</v>
      </c>
      <c r="C3" s="61">
        <v>2645.0666666666698</v>
      </c>
      <c r="D3" s="61">
        <v>2622.0666666666698</v>
      </c>
      <c r="E3" s="62">
        <v>1.0087717067961659</v>
      </c>
      <c r="F3" s="107">
        <v>23</v>
      </c>
      <c r="G3" s="101">
        <v>2073</v>
      </c>
      <c r="H3" s="61">
        <v>2101.25</v>
      </c>
      <c r="I3" s="62">
        <v>0.98655562165377753</v>
      </c>
      <c r="J3" s="107">
        <v>-28.25</v>
      </c>
      <c r="K3" s="101">
        <v>2094.75</v>
      </c>
      <c r="L3" s="61">
        <v>2046</v>
      </c>
      <c r="M3" s="62">
        <v>1.0238269794721409</v>
      </c>
      <c r="N3" s="107">
        <v>48.75</v>
      </c>
      <c r="O3" s="101">
        <v>1672</v>
      </c>
      <c r="P3" s="61">
        <v>1705</v>
      </c>
      <c r="Q3" s="62">
        <v>0.98064516129032253</v>
      </c>
      <c r="R3" s="107">
        <v>-33</v>
      </c>
      <c r="S3" s="104">
        <f t="shared" ref="S3:S49" si="1">O3+K3+G3+C3</f>
        <v>8484.8166666666693</v>
      </c>
      <c r="T3" s="82">
        <f t="shared" ref="T3:T49" si="2">P3+L3+H3+D3</f>
        <v>8474.3166666666693</v>
      </c>
      <c r="U3" s="83">
        <f t="shared" ref="U3:U49" si="3">S3/T3</f>
        <v>1.0012390379558627</v>
      </c>
      <c r="V3" s="82">
        <f t="shared" ref="V3:V49" si="4">S3-T3</f>
        <v>10.5</v>
      </c>
    </row>
    <row r="4" spans="1:22">
      <c r="A4" t="str">
        <f t="shared" si="0"/>
        <v>127808</v>
      </c>
      <c r="B4" s="21" t="s">
        <v>19</v>
      </c>
      <c r="C4" s="61">
        <v>1974.5</v>
      </c>
      <c r="D4" s="61">
        <v>2245.5</v>
      </c>
      <c r="E4" s="62">
        <v>0.87931418392340233</v>
      </c>
      <c r="F4" s="107">
        <v>-271</v>
      </c>
      <c r="G4" s="101">
        <v>2012.75</v>
      </c>
      <c r="H4" s="61">
        <v>1864.5</v>
      </c>
      <c r="I4" s="62">
        <v>1.0795119334942345</v>
      </c>
      <c r="J4" s="107">
        <v>148.25</v>
      </c>
      <c r="K4" s="101">
        <v>1620.5</v>
      </c>
      <c r="L4" s="61">
        <v>1705</v>
      </c>
      <c r="M4" s="62">
        <v>0.95043988269794721</v>
      </c>
      <c r="N4" s="107">
        <v>-84.5</v>
      </c>
      <c r="O4" s="101">
        <v>1530.55</v>
      </c>
      <c r="P4" s="61">
        <v>1364</v>
      </c>
      <c r="Q4" s="62">
        <v>1.1221041055718475</v>
      </c>
      <c r="R4" s="107">
        <v>166.54999999999995</v>
      </c>
      <c r="S4" s="104">
        <f t="shared" si="1"/>
        <v>7138.3</v>
      </c>
      <c r="T4" s="82">
        <f t="shared" si="2"/>
        <v>7179</v>
      </c>
      <c r="U4" s="83">
        <f t="shared" si="3"/>
        <v>0.99433068672517066</v>
      </c>
      <c r="V4" s="82">
        <f t="shared" si="4"/>
        <v>-40.699999999999818</v>
      </c>
    </row>
    <row r="5" spans="1:22">
      <c r="A5" t="str">
        <f t="shared" si="0"/>
        <v>109008</v>
      </c>
      <c r="B5" s="21" t="s">
        <v>13</v>
      </c>
      <c r="C5" s="61">
        <v>1627.5833333333333</v>
      </c>
      <c r="D5" s="61">
        <v>1871.25</v>
      </c>
      <c r="E5" s="62">
        <v>0.86978401246938319</v>
      </c>
      <c r="F5" s="107">
        <v>-243.66666666666674</v>
      </c>
      <c r="G5" s="101">
        <v>1344.75</v>
      </c>
      <c r="H5" s="61">
        <v>1095.75</v>
      </c>
      <c r="I5" s="62">
        <v>1.2272416153319643</v>
      </c>
      <c r="J5" s="107">
        <v>249</v>
      </c>
      <c r="K5" s="101">
        <v>1324.75</v>
      </c>
      <c r="L5" s="61">
        <v>1364</v>
      </c>
      <c r="M5" s="62">
        <v>0.97122434017595305</v>
      </c>
      <c r="N5" s="107">
        <v>-39.25</v>
      </c>
      <c r="O5" s="101">
        <v>1373.75</v>
      </c>
      <c r="P5" s="61">
        <v>1023</v>
      </c>
      <c r="Q5" s="62">
        <v>1.3428641251221896</v>
      </c>
      <c r="R5" s="107">
        <v>350.75</v>
      </c>
      <c r="S5" s="104">
        <f t="shared" si="1"/>
        <v>5670.833333333333</v>
      </c>
      <c r="T5" s="82">
        <f t="shared" si="2"/>
        <v>5354</v>
      </c>
      <c r="U5" s="83">
        <f t="shared" si="3"/>
        <v>1.0591769393599799</v>
      </c>
      <c r="V5" s="82">
        <f t="shared" si="4"/>
        <v>316.83333333333303</v>
      </c>
    </row>
    <row r="6" spans="1:22">
      <c r="A6" t="str">
        <f t="shared" si="0"/>
        <v>127810</v>
      </c>
      <c r="B6" s="21" t="s">
        <v>18</v>
      </c>
      <c r="C6" s="61">
        <v>1067</v>
      </c>
      <c r="D6" s="61">
        <v>1114</v>
      </c>
      <c r="E6" s="62">
        <v>0.95780969479353684</v>
      </c>
      <c r="F6" s="107">
        <v>-47</v>
      </c>
      <c r="G6" s="101">
        <v>843</v>
      </c>
      <c r="H6" s="61">
        <v>738</v>
      </c>
      <c r="I6" s="62">
        <v>1.1422764227642277</v>
      </c>
      <c r="J6" s="107">
        <v>105</v>
      </c>
      <c r="K6" s="101">
        <v>734.75</v>
      </c>
      <c r="L6" s="61">
        <v>682</v>
      </c>
      <c r="M6" s="62">
        <v>1.0773460410557185</v>
      </c>
      <c r="N6" s="107">
        <v>52.75</v>
      </c>
      <c r="O6" s="101">
        <v>803</v>
      </c>
      <c r="P6" s="61">
        <v>682</v>
      </c>
      <c r="Q6" s="62">
        <v>1.1774193548387097</v>
      </c>
      <c r="R6" s="107">
        <v>121</v>
      </c>
      <c r="S6" s="104">
        <f t="shared" si="1"/>
        <v>3447.75</v>
      </c>
      <c r="T6" s="82">
        <f t="shared" si="2"/>
        <v>3216</v>
      </c>
      <c r="U6" s="83">
        <f t="shared" si="3"/>
        <v>1.0720615671641791</v>
      </c>
      <c r="V6" s="82">
        <f t="shared" si="4"/>
        <v>231.75</v>
      </c>
    </row>
    <row r="7" spans="1:22">
      <c r="A7" t="str">
        <f t="shared" si="0"/>
        <v>109011</v>
      </c>
      <c r="B7" s="21" t="s">
        <v>15</v>
      </c>
      <c r="C7" s="61">
        <v>1599.5</v>
      </c>
      <c r="D7" s="61">
        <v>1624.5</v>
      </c>
      <c r="E7" s="62">
        <v>0.98461064943059406</v>
      </c>
      <c r="F7" s="107">
        <v>-25</v>
      </c>
      <c r="G7" s="101">
        <v>1424.25</v>
      </c>
      <c r="H7" s="61">
        <v>1106.5</v>
      </c>
      <c r="I7" s="62">
        <v>1.2871667419792137</v>
      </c>
      <c r="J7" s="107">
        <v>317.75</v>
      </c>
      <c r="K7" s="101">
        <v>990.5</v>
      </c>
      <c r="L7" s="61">
        <v>1023</v>
      </c>
      <c r="M7" s="62">
        <v>0.96823069403714568</v>
      </c>
      <c r="N7" s="107">
        <v>-32.5</v>
      </c>
      <c r="O7" s="101">
        <v>1364.5</v>
      </c>
      <c r="P7" s="61">
        <v>1011.5</v>
      </c>
      <c r="Q7" s="62">
        <v>1.3489866534849233</v>
      </c>
      <c r="R7" s="107">
        <v>353</v>
      </c>
      <c r="S7" s="104">
        <f t="shared" si="1"/>
        <v>5378.75</v>
      </c>
      <c r="T7" s="82">
        <f t="shared" si="2"/>
        <v>4765.5</v>
      </c>
      <c r="U7" s="83">
        <f t="shared" si="3"/>
        <v>1.1286853425663623</v>
      </c>
      <c r="V7" s="82">
        <f t="shared" si="4"/>
        <v>613.25</v>
      </c>
    </row>
    <row r="8" spans="1:22">
      <c r="A8" t="str">
        <f t="shared" si="0"/>
        <v>109012</v>
      </c>
      <c r="B8" s="21" t="s">
        <v>22</v>
      </c>
      <c r="C8" s="61">
        <v>1081</v>
      </c>
      <c r="D8" s="61">
        <v>1124.75</v>
      </c>
      <c r="E8" s="62">
        <v>0.96110246721493664</v>
      </c>
      <c r="F8" s="107">
        <v>-43.75</v>
      </c>
      <c r="G8" s="101">
        <v>955.5</v>
      </c>
      <c r="H8" s="61">
        <v>919.5</v>
      </c>
      <c r="I8" s="62">
        <v>1.0391517128874388</v>
      </c>
      <c r="J8" s="107">
        <v>36</v>
      </c>
      <c r="K8" s="101">
        <v>1023</v>
      </c>
      <c r="L8" s="61">
        <v>1023</v>
      </c>
      <c r="M8" s="62">
        <v>1</v>
      </c>
      <c r="N8" s="107">
        <v>0</v>
      </c>
      <c r="O8" s="101">
        <v>506.75</v>
      </c>
      <c r="P8" s="61">
        <v>341</v>
      </c>
      <c r="Q8" s="62">
        <v>1.4860703812316716</v>
      </c>
      <c r="R8" s="107">
        <v>165.75</v>
      </c>
      <c r="S8" s="104">
        <f t="shared" si="1"/>
        <v>3566.25</v>
      </c>
      <c r="T8" s="82">
        <f t="shared" si="2"/>
        <v>3408.25</v>
      </c>
      <c r="U8" s="83">
        <f t="shared" si="3"/>
        <v>1.0463581016650774</v>
      </c>
      <c r="V8" s="82">
        <f t="shared" si="4"/>
        <v>158</v>
      </c>
    </row>
    <row r="9" spans="1:22">
      <c r="A9" t="str">
        <f t="shared" si="0"/>
        <v>127817</v>
      </c>
      <c r="B9" s="21" t="s">
        <v>23</v>
      </c>
      <c r="C9" s="61">
        <v>1392.9833333333333</v>
      </c>
      <c r="D9" s="61">
        <v>1494.5</v>
      </c>
      <c r="E9" s="62">
        <v>0.93207315713170513</v>
      </c>
      <c r="F9" s="107">
        <v>-101.51666666666665</v>
      </c>
      <c r="G9" s="101">
        <v>812</v>
      </c>
      <c r="H9" s="61">
        <v>733.75</v>
      </c>
      <c r="I9" s="62">
        <v>1.1066439522998297</v>
      </c>
      <c r="J9" s="107">
        <v>78.25</v>
      </c>
      <c r="K9" s="101">
        <v>1364</v>
      </c>
      <c r="L9" s="61">
        <v>1364</v>
      </c>
      <c r="M9" s="62">
        <v>1</v>
      </c>
      <c r="N9" s="107">
        <v>0</v>
      </c>
      <c r="O9" s="101">
        <v>725.5</v>
      </c>
      <c r="P9" s="61">
        <v>682</v>
      </c>
      <c r="Q9" s="62">
        <v>1.063782991202346</v>
      </c>
      <c r="R9" s="107">
        <v>43.5</v>
      </c>
      <c r="S9" s="104">
        <f t="shared" si="1"/>
        <v>4294.4833333333336</v>
      </c>
      <c r="T9" s="82">
        <f t="shared" si="2"/>
        <v>4274.25</v>
      </c>
      <c r="U9" s="83">
        <f t="shared" si="3"/>
        <v>1.0047337739564446</v>
      </c>
      <c r="V9" s="82">
        <f t="shared" si="4"/>
        <v>20.233333333333576</v>
      </c>
    </row>
    <row r="10" spans="1:22">
      <c r="A10" t="str">
        <f t="shared" si="0"/>
        <v>109005</v>
      </c>
      <c r="B10" s="21" t="s">
        <v>16</v>
      </c>
      <c r="C10" s="61">
        <v>1070.75</v>
      </c>
      <c r="D10" s="61">
        <v>1127</v>
      </c>
      <c r="E10" s="62">
        <v>0.95008873114463177</v>
      </c>
      <c r="F10" s="107">
        <v>-56.25</v>
      </c>
      <c r="G10" s="101">
        <v>1226.75</v>
      </c>
      <c r="H10" s="61">
        <v>1127.75</v>
      </c>
      <c r="I10" s="62">
        <v>1.0877854134338285</v>
      </c>
      <c r="J10" s="107">
        <v>99</v>
      </c>
      <c r="K10" s="101">
        <v>679.25</v>
      </c>
      <c r="L10" s="61">
        <v>682</v>
      </c>
      <c r="M10" s="62">
        <v>0.99596774193548387</v>
      </c>
      <c r="N10" s="107">
        <v>-2.75</v>
      </c>
      <c r="O10" s="101">
        <v>1023.5</v>
      </c>
      <c r="P10" s="61">
        <v>682</v>
      </c>
      <c r="Q10" s="62">
        <v>1.500733137829912</v>
      </c>
      <c r="R10" s="107">
        <v>341.5</v>
      </c>
      <c r="S10" s="104">
        <f t="shared" si="1"/>
        <v>4000.25</v>
      </c>
      <c r="T10" s="82">
        <f t="shared" si="2"/>
        <v>3618.75</v>
      </c>
      <c r="U10" s="83">
        <f t="shared" si="3"/>
        <v>1.1054231433506045</v>
      </c>
      <c r="V10" s="82">
        <f t="shared" si="4"/>
        <v>381.5</v>
      </c>
    </row>
    <row r="11" spans="1:22">
      <c r="A11" t="str">
        <f t="shared" si="0"/>
        <v>127811</v>
      </c>
      <c r="B11" s="21" t="s">
        <v>14</v>
      </c>
      <c r="C11" s="61">
        <v>747.5</v>
      </c>
      <c r="D11" s="61">
        <v>747.5</v>
      </c>
      <c r="E11" s="62">
        <v>1</v>
      </c>
      <c r="F11" s="107">
        <v>0</v>
      </c>
      <c r="G11" s="101">
        <v>1735.5</v>
      </c>
      <c r="H11" s="61">
        <v>1493</v>
      </c>
      <c r="I11" s="62">
        <v>1.1624246483590086</v>
      </c>
      <c r="J11" s="107">
        <v>242.5</v>
      </c>
      <c r="K11" s="101">
        <v>682</v>
      </c>
      <c r="L11" s="61">
        <v>682</v>
      </c>
      <c r="M11" s="62">
        <v>1</v>
      </c>
      <c r="N11" s="107">
        <v>0</v>
      </c>
      <c r="O11" s="101">
        <v>1023</v>
      </c>
      <c r="P11" s="61">
        <v>682</v>
      </c>
      <c r="Q11" s="62">
        <v>1.5</v>
      </c>
      <c r="R11" s="107">
        <v>341</v>
      </c>
      <c r="S11" s="104">
        <f t="shared" si="1"/>
        <v>4188</v>
      </c>
      <c r="T11" s="82">
        <f t="shared" si="2"/>
        <v>3604.5</v>
      </c>
      <c r="U11" s="83">
        <f t="shared" si="3"/>
        <v>1.1618809821057012</v>
      </c>
      <c r="V11" s="82">
        <f t="shared" si="4"/>
        <v>583.5</v>
      </c>
    </row>
    <row r="12" spans="1:22">
      <c r="A12" t="str">
        <f t="shared" si="0"/>
        <v>127807</v>
      </c>
      <c r="B12" s="21" t="s">
        <v>21</v>
      </c>
      <c r="C12" s="61">
        <v>1319.75</v>
      </c>
      <c r="D12" s="61">
        <v>1376</v>
      </c>
      <c r="E12" s="62">
        <v>0.95912063953488369</v>
      </c>
      <c r="F12" s="107">
        <v>-56.25</v>
      </c>
      <c r="G12" s="101">
        <v>1042.75</v>
      </c>
      <c r="H12" s="61">
        <v>1117.25</v>
      </c>
      <c r="I12" s="62">
        <v>0.93331841575296481</v>
      </c>
      <c r="J12" s="107">
        <v>-74.5</v>
      </c>
      <c r="K12" s="101">
        <v>1001.5</v>
      </c>
      <c r="L12" s="61">
        <v>1023</v>
      </c>
      <c r="M12" s="62">
        <v>0.97898338220918868</v>
      </c>
      <c r="N12" s="107">
        <v>-21.5</v>
      </c>
      <c r="O12" s="101">
        <v>682</v>
      </c>
      <c r="P12" s="61">
        <v>682</v>
      </c>
      <c r="Q12" s="62">
        <v>1</v>
      </c>
      <c r="R12" s="107">
        <v>0</v>
      </c>
      <c r="S12" s="104">
        <f t="shared" si="1"/>
        <v>4046</v>
      </c>
      <c r="T12" s="82">
        <f t="shared" si="2"/>
        <v>4198.25</v>
      </c>
      <c r="U12" s="83">
        <f t="shared" si="3"/>
        <v>0.96373488953730724</v>
      </c>
      <c r="V12" s="82">
        <f t="shared" si="4"/>
        <v>-152.25</v>
      </c>
    </row>
    <row r="13" spans="1:22">
      <c r="A13" t="str">
        <f t="shared" si="0"/>
        <v>127050</v>
      </c>
      <c r="B13" s="21" t="s">
        <v>24</v>
      </c>
      <c r="C13" s="61">
        <v>1482</v>
      </c>
      <c r="D13" s="61">
        <v>1507</v>
      </c>
      <c r="E13" s="62">
        <v>0.98341074983410748</v>
      </c>
      <c r="F13" s="107">
        <v>-25</v>
      </c>
      <c r="G13" s="101">
        <v>1867.3166666666666</v>
      </c>
      <c r="H13" s="61">
        <v>1886.06666666667</v>
      </c>
      <c r="I13" s="62">
        <v>0.99005867590399599</v>
      </c>
      <c r="J13" s="107">
        <v>-18.750000000003411</v>
      </c>
      <c r="K13" s="101">
        <v>847</v>
      </c>
      <c r="L13" s="61">
        <v>682</v>
      </c>
      <c r="M13" s="62">
        <v>1.2419354838709677</v>
      </c>
      <c r="N13" s="107">
        <v>165</v>
      </c>
      <c r="O13" s="101">
        <v>1166</v>
      </c>
      <c r="P13" s="61">
        <v>1023</v>
      </c>
      <c r="Q13" s="62">
        <v>1.1397849462365592</v>
      </c>
      <c r="R13" s="107">
        <v>143</v>
      </c>
      <c r="S13" s="104">
        <f t="shared" si="1"/>
        <v>5362.3166666666666</v>
      </c>
      <c r="T13" s="82">
        <f t="shared" si="2"/>
        <v>5098.0666666666702</v>
      </c>
      <c r="U13" s="83">
        <f t="shared" si="3"/>
        <v>1.0518333747433659</v>
      </c>
      <c r="V13" s="82">
        <f t="shared" si="4"/>
        <v>264.24999999999636</v>
      </c>
    </row>
    <row r="14" spans="1:22">
      <c r="A14" t="str">
        <f t="shared" si="0"/>
        <v>127051</v>
      </c>
      <c r="B14" s="21" t="s">
        <v>25</v>
      </c>
      <c r="C14" s="61">
        <v>1304.1666666666667</v>
      </c>
      <c r="D14" s="61">
        <v>1552.6666666666699</v>
      </c>
      <c r="E14" s="63">
        <v>0.83995276942893771</v>
      </c>
      <c r="F14" s="107">
        <v>-248.50000000000318</v>
      </c>
      <c r="G14" s="101">
        <v>1991.25</v>
      </c>
      <c r="H14" s="61">
        <v>2072.5</v>
      </c>
      <c r="I14" s="62">
        <v>0.96079613992762369</v>
      </c>
      <c r="J14" s="107">
        <v>-81.25</v>
      </c>
      <c r="K14" s="101">
        <v>847</v>
      </c>
      <c r="L14" s="61">
        <v>682</v>
      </c>
      <c r="M14" s="62">
        <v>1.2419354838709677</v>
      </c>
      <c r="N14" s="107">
        <v>165</v>
      </c>
      <c r="O14" s="101">
        <v>1188</v>
      </c>
      <c r="P14" s="61">
        <v>1023</v>
      </c>
      <c r="Q14" s="62">
        <v>1.1612903225806452</v>
      </c>
      <c r="R14" s="107">
        <v>165</v>
      </c>
      <c r="S14" s="104">
        <f t="shared" si="1"/>
        <v>5330.416666666667</v>
      </c>
      <c r="T14" s="82">
        <f t="shared" si="2"/>
        <v>5330.1666666666697</v>
      </c>
      <c r="U14" s="83">
        <f t="shared" si="3"/>
        <v>1.0000469028485659</v>
      </c>
      <c r="V14" s="82">
        <f t="shared" si="4"/>
        <v>0.24999999999727152</v>
      </c>
    </row>
    <row r="15" spans="1:22" s="5" customFormat="1">
      <c r="A15"/>
      <c r="B15" s="64" t="s">
        <v>60</v>
      </c>
      <c r="C15" s="65">
        <v>18621.050000000003</v>
      </c>
      <c r="D15" s="65">
        <v>19790.983333333341</v>
      </c>
      <c r="E15" s="66">
        <v>0.94088553794278351</v>
      </c>
      <c r="F15" s="108">
        <v>-1169.9333333333379</v>
      </c>
      <c r="G15" s="102">
        <v>18871.566666666666</v>
      </c>
      <c r="H15" s="65">
        <v>17368.066666666669</v>
      </c>
      <c r="I15" s="67">
        <v>1.0865669178300403</v>
      </c>
      <c r="J15" s="108">
        <v>1503.4999999999964</v>
      </c>
      <c r="K15" s="102">
        <v>14221.5</v>
      </c>
      <c r="L15" s="65">
        <v>13981</v>
      </c>
      <c r="M15" s="66">
        <v>1.017201916887204</v>
      </c>
      <c r="N15" s="108">
        <v>240.5</v>
      </c>
      <c r="O15" s="102">
        <v>14488.55</v>
      </c>
      <c r="P15" s="65">
        <v>11582.5</v>
      </c>
      <c r="Q15" s="66">
        <v>1.2509000647528599</v>
      </c>
      <c r="R15" s="108">
        <v>2906.0499999999993</v>
      </c>
      <c r="S15" s="105">
        <f t="shared" si="1"/>
        <v>66202.666666666672</v>
      </c>
      <c r="T15" s="84">
        <f t="shared" si="2"/>
        <v>62722.55</v>
      </c>
      <c r="U15" s="85">
        <f t="shared" si="3"/>
        <v>1.0554842981777155</v>
      </c>
      <c r="V15" s="84">
        <f t="shared" si="4"/>
        <v>3480.1166666666686</v>
      </c>
    </row>
    <row r="16" spans="1:22">
      <c r="A16" t="str">
        <f t="shared" si="0"/>
        <v>109007</v>
      </c>
      <c r="B16" s="21" t="s">
        <v>27</v>
      </c>
      <c r="C16" s="61">
        <v>1768.75</v>
      </c>
      <c r="D16" s="61">
        <v>1854.25</v>
      </c>
      <c r="E16" s="62">
        <v>0.95388971282189561</v>
      </c>
      <c r="F16" s="107">
        <v>-85.5</v>
      </c>
      <c r="G16" s="101">
        <v>349.25</v>
      </c>
      <c r="H16" s="61">
        <v>374.25</v>
      </c>
      <c r="I16" s="62">
        <v>0.9331997327989312</v>
      </c>
      <c r="J16" s="107">
        <v>-25</v>
      </c>
      <c r="K16" s="101">
        <v>1353</v>
      </c>
      <c r="L16" s="61">
        <v>1364</v>
      </c>
      <c r="M16" s="62">
        <v>0.99193548387096775</v>
      </c>
      <c r="N16" s="107">
        <v>-11</v>
      </c>
      <c r="O16" s="101">
        <v>429</v>
      </c>
      <c r="P16" s="61">
        <v>341</v>
      </c>
      <c r="Q16" s="62">
        <v>1.2580645161290323</v>
      </c>
      <c r="R16" s="107">
        <v>88</v>
      </c>
      <c r="S16" s="104">
        <f t="shared" si="1"/>
        <v>3900</v>
      </c>
      <c r="T16" s="82">
        <f t="shared" si="2"/>
        <v>3933.5</v>
      </c>
      <c r="U16" s="83">
        <f t="shared" si="3"/>
        <v>0.99148341171984233</v>
      </c>
      <c r="V16" s="82">
        <f t="shared" si="4"/>
        <v>-33.5</v>
      </c>
    </row>
    <row r="17" spans="1:22">
      <c r="A17" t="str">
        <f t="shared" si="0"/>
        <v>101141</v>
      </c>
      <c r="B17" s="21" t="s">
        <v>30</v>
      </c>
      <c r="C17" s="61">
        <v>5627.416666666667</v>
      </c>
      <c r="D17" s="61">
        <v>6105.0000000000036</v>
      </c>
      <c r="E17" s="62">
        <v>0.92177177177177128</v>
      </c>
      <c r="F17" s="107">
        <v>-477.58333333333667</v>
      </c>
      <c r="G17" s="101">
        <v>379.5</v>
      </c>
      <c r="H17" s="61">
        <v>362</v>
      </c>
      <c r="I17" s="62">
        <v>1.048342541436464</v>
      </c>
      <c r="J17" s="107">
        <v>17.5</v>
      </c>
      <c r="K17" s="101">
        <v>5494.25</v>
      </c>
      <c r="L17" s="61">
        <v>6106.5</v>
      </c>
      <c r="M17" s="62">
        <v>0.89973798411528694</v>
      </c>
      <c r="N17" s="107">
        <v>-612.25</v>
      </c>
      <c r="O17" s="101">
        <v>412.85</v>
      </c>
      <c r="P17" s="61">
        <v>356.5</v>
      </c>
      <c r="Q17" s="62">
        <v>1.1580645161290324</v>
      </c>
      <c r="R17" s="107">
        <v>56.350000000000023</v>
      </c>
      <c r="S17" s="104">
        <f t="shared" si="1"/>
        <v>11914.016666666666</v>
      </c>
      <c r="T17" s="82">
        <f t="shared" si="2"/>
        <v>12930.000000000004</v>
      </c>
      <c r="U17" s="83">
        <f t="shared" si="3"/>
        <v>0.92142433616911545</v>
      </c>
      <c r="V17" s="82">
        <f t="shared" si="4"/>
        <v>-1015.9833333333372</v>
      </c>
    </row>
    <row r="18" spans="1:22">
      <c r="A18" t="str">
        <f t="shared" si="0"/>
        <v>101951</v>
      </c>
      <c r="B18" s="21" t="s">
        <v>29</v>
      </c>
      <c r="C18" s="61">
        <v>1349</v>
      </c>
      <c r="D18" s="61">
        <v>1445.5</v>
      </c>
      <c r="E18" s="62">
        <v>0.93324109304738845</v>
      </c>
      <c r="F18" s="107">
        <v>-96.5</v>
      </c>
      <c r="G18" s="101">
        <v>1251.5</v>
      </c>
      <c r="H18" s="61">
        <v>1111.75</v>
      </c>
      <c r="I18" s="62">
        <v>1.1257027209354622</v>
      </c>
      <c r="J18" s="107">
        <v>139.75</v>
      </c>
      <c r="K18" s="101">
        <v>1002</v>
      </c>
      <c r="L18" s="61">
        <v>1023</v>
      </c>
      <c r="M18" s="62">
        <v>0.97947214076246336</v>
      </c>
      <c r="N18" s="107">
        <v>-21</v>
      </c>
      <c r="O18" s="101">
        <v>827.5</v>
      </c>
      <c r="P18" s="61">
        <v>341</v>
      </c>
      <c r="Q18" s="62">
        <v>2.4266862170087977</v>
      </c>
      <c r="R18" s="107">
        <v>486.5</v>
      </c>
      <c r="S18" s="104">
        <f t="shared" si="1"/>
        <v>4430</v>
      </c>
      <c r="T18" s="82">
        <f t="shared" si="2"/>
        <v>3921.25</v>
      </c>
      <c r="U18" s="83">
        <f t="shared" si="3"/>
        <v>1.129741791520561</v>
      </c>
      <c r="V18" s="82">
        <f t="shared" si="4"/>
        <v>508.75</v>
      </c>
    </row>
    <row r="19" spans="1:22">
      <c r="A19" t="str">
        <f t="shared" si="0"/>
        <v>101952</v>
      </c>
      <c r="B19" s="21" t="s">
        <v>28</v>
      </c>
      <c r="C19" s="61">
        <v>1248.25</v>
      </c>
      <c r="D19" s="61">
        <v>1428.25</v>
      </c>
      <c r="E19" s="62">
        <v>0.8739716436198145</v>
      </c>
      <c r="F19" s="107">
        <v>-180</v>
      </c>
      <c r="G19" s="101">
        <v>1136.75</v>
      </c>
      <c r="H19" s="61">
        <v>1145.5</v>
      </c>
      <c r="I19" s="62">
        <v>0.99236141422959412</v>
      </c>
      <c r="J19" s="107">
        <v>-8.75</v>
      </c>
      <c r="K19" s="101">
        <v>990.5</v>
      </c>
      <c r="L19" s="61">
        <v>1023</v>
      </c>
      <c r="M19" s="62">
        <v>0.96823069403714568</v>
      </c>
      <c r="N19" s="107">
        <v>-32.5</v>
      </c>
      <c r="O19" s="101">
        <v>506</v>
      </c>
      <c r="P19" s="61">
        <v>341</v>
      </c>
      <c r="Q19" s="62">
        <v>1.4838709677419355</v>
      </c>
      <c r="R19" s="107">
        <v>165</v>
      </c>
      <c r="S19" s="104">
        <f t="shared" si="1"/>
        <v>3881.5</v>
      </c>
      <c r="T19" s="82">
        <f t="shared" si="2"/>
        <v>3937.75</v>
      </c>
      <c r="U19" s="83">
        <f t="shared" si="3"/>
        <v>0.98571519268617869</v>
      </c>
      <c r="V19" s="82">
        <f t="shared" si="4"/>
        <v>-56.25</v>
      </c>
    </row>
    <row r="20" spans="1:22">
      <c r="A20" t="str">
        <f t="shared" si="0"/>
        <v>101953</v>
      </c>
      <c r="B20" s="21" t="s">
        <v>26</v>
      </c>
      <c r="C20" s="61">
        <v>1348.5</v>
      </c>
      <c r="D20" s="61">
        <v>1430.5</v>
      </c>
      <c r="E20" s="62">
        <v>0.94267738552953517</v>
      </c>
      <c r="F20" s="107">
        <v>-82</v>
      </c>
      <c r="G20" s="101">
        <v>1514.5</v>
      </c>
      <c r="H20" s="61">
        <v>1098</v>
      </c>
      <c r="I20" s="62">
        <v>1.3793260473588342</v>
      </c>
      <c r="J20" s="107">
        <v>416.5</v>
      </c>
      <c r="K20" s="101">
        <v>1023</v>
      </c>
      <c r="L20" s="61">
        <v>1023</v>
      </c>
      <c r="M20" s="62">
        <v>1</v>
      </c>
      <c r="N20" s="107">
        <v>0</v>
      </c>
      <c r="O20" s="101">
        <v>906</v>
      </c>
      <c r="P20" s="61">
        <v>341</v>
      </c>
      <c r="Q20" s="62">
        <v>2.6568914956011729</v>
      </c>
      <c r="R20" s="107">
        <v>565</v>
      </c>
      <c r="S20" s="104">
        <f t="shared" si="1"/>
        <v>4792</v>
      </c>
      <c r="T20" s="82">
        <f t="shared" si="2"/>
        <v>3892.5</v>
      </c>
      <c r="U20" s="83">
        <f t="shared" si="3"/>
        <v>1.2310854206807964</v>
      </c>
      <c r="V20" s="82">
        <f t="shared" si="4"/>
        <v>899.5</v>
      </c>
    </row>
    <row r="21" spans="1:22">
      <c r="A21" t="str">
        <f t="shared" si="0"/>
        <v>104008</v>
      </c>
      <c r="B21" s="21" t="s">
        <v>31</v>
      </c>
      <c r="C21" s="61">
        <v>2414.5833333333335</v>
      </c>
      <c r="D21" s="61">
        <v>2619.74999999999</v>
      </c>
      <c r="E21" s="62">
        <v>0.92168463911951248</v>
      </c>
      <c r="F21" s="107">
        <v>-205.16666666665651</v>
      </c>
      <c r="G21" s="101">
        <v>1112.1666666666667</v>
      </c>
      <c r="H21" s="61">
        <v>1132.3333333333367</v>
      </c>
      <c r="I21" s="62">
        <v>0.98219016779511048</v>
      </c>
      <c r="J21" s="107">
        <v>-20.166666666669926</v>
      </c>
      <c r="K21" s="101">
        <v>1980</v>
      </c>
      <c r="L21" s="61">
        <v>2046</v>
      </c>
      <c r="M21" s="62">
        <v>0.967741935483871</v>
      </c>
      <c r="N21" s="107">
        <v>-66</v>
      </c>
      <c r="O21" s="101">
        <v>880</v>
      </c>
      <c r="P21" s="61">
        <v>682</v>
      </c>
      <c r="Q21" s="62">
        <v>1.2903225806451613</v>
      </c>
      <c r="R21" s="107">
        <v>198</v>
      </c>
      <c r="S21" s="104">
        <f t="shared" si="1"/>
        <v>6386.75</v>
      </c>
      <c r="T21" s="82">
        <f t="shared" si="2"/>
        <v>6480.0833333333267</v>
      </c>
      <c r="U21" s="83">
        <f t="shared" si="3"/>
        <v>0.98559689304407194</v>
      </c>
      <c r="V21" s="82">
        <f t="shared" si="4"/>
        <v>-93.333333333326664</v>
      </c>
    </row>
    <row r="22" spans="1:22">
      <c r="A22" t="str">
        <f t="shared" si="0"/>
        <v>104009</v>
      </c>
      <c r="B22" s="21" t="s">
        <v>32</v>
      </c>
      <c r="C22" s="61">
        <v>2281.5833333333335</v>
      </c>
      <c r="D22" s="61">
        <v>2610.9999999999932</v>
      </c>
      <c r="E22" s="63">
        <v>0.87383505681093043</v>
      </c>
      <c r="F22" s="107">
        <v>-329.41666666665969</v>
      </c>
      <c r="G22" s="101">
        <v>669.58333333333337</v>
      </c>
      <c r="H22" s="61">
        <v>746.33333333333269</v>
      </c>
      <c r="I22" s="62">
        <v>0.89716391246092086</v>
      </c>
      <c r="J22" s="107">
        <v>-76.749999999999318</v>
      </c>
      <c r="K22" s="101">
        <v>1521.5</v>
      </c>
      <c r="L22" s="61">
        <v>1694</v>
      </c>
      <c r="M22" s="62">
        <v>0.89817001180637546</v>
      </c>
      <c r="N22" s="107">
        <v>-172.5</v>
      </c>
      <c r="O22" s="101">
        <v>638</v>
      </c>
      <c r="P22" s="61">
        <v>682</v>
      </c>
      <c r="Q22" s="62">
        <v>0.93548387096774188</v>
      </c>
      <c r="R22" s="107">
        <v>-44</v>
      </c>
      <c r="S22" s="104">
        <f t="shared" si="1"/>
        <v>5110.666666666667</v>
      </c>
      <c r="T22" s="82">
        <f t="shared" si="2"/>
        <v>5733.3333333333258</v>
      </c>
      <c r="U22" s="83">
        <f t="shared" si="3"/>
        <v>0.8913953488372105</v>
      </c>
      <c r="V22" s="82">
        <f t="shared" si="4"/>
        <v>-622.66666666665878</v>
      </c>
    </row>
    <row r="23" spans="1:22" s="5" customFormat="1">
      <c r="A23"/>
      <c r="B23" s="64" t="s">
        <v>282</v>
      </c>
      <c r="C23" s="65">
        <v>16038.083333333336</v>
      </c>
      <c r="D23" s="65">
        <v>17494.249999999985</v>
      </c>
      <c r="E23" s="66">
        <v>0.91676312693218343</v>
      </c>
      <c r="F23" s="108">
        <v>-1456.1666666666497</v>
      </c>
      <c r="G23" s="102">
        <v>6413.25</v>
      </c>
      <c r="H23" s="65">
        <v>5970.1666666666697</v>
      </c>
      <c r="I23" s="67">
        <v>1.074216241869294</v>
      </c>
      <c r="J23" s="108">
        <v>443.0833333333303</v>
      </c>
      <c r="K23" s="102">
        <v>13364.25</v>
      </c>
      <c r="L23" s="65">
        <v>14279.5</v>
      </c>
      <c r="M23" s="66">
        <v>0.93590461850905149</v>
      </c>
      <c r="N23" s="108">
        <v>-915.25</v>
      </c>
      <c r="O23" s="102">
        <v>4599.3500000000004</v>
      </c>
      <c r="P23" s="65">
        <v>3084.5</v>
      </c>
      <c r="Q23" s="66">
        <v>1.491116874696061</v>
      </c>
      <c r="R23" s="108">
        <v>1514.8500000000004</v>
      </c>
      <c r="S23" s="105">
        <f t="shared" si="1"/>
        <v>40414.933333333334</v>
      </c>
      <c r="T23" s="84">
        <f t="shared" si="2"/>
        <v>40828.416666666657</v>
      </c>
      <c r="U23" s="85">
        <f t="shared" si="3"/>
        <v>0.98987265813638814</v>
      </c>
      <c r="V23" s="84">
        <f t="shared" si="4"/>
        <v>-413.48333333332266</v>
      </c>
    </row>
    <row r="24" spans="1:22">
      <c r="A24" t="str">
        <f t="shared" si="0"/>
        <v>103101</v>
      </c>
      <c r="B24" s="21" t="s">
        <v>264</v>
      </c>
      <c r="C24" s="61">
        <v>1363.5</v>
      </c>
      <c r="D24" s="61">
        <v>1641</v>
      </c>
      <c r="E24" s="62">
        <v>0.83089579524680068</v>
      </c>
      <c r="F24" s="107">
        <v>-277.5</v>
      </c>
      <c r="G24" s="101">
        <v>984</v>
      </c>
      <c r="H24" s="61">
        <v>1104</v>
      </c>
      <c r="I24" s="62">
        <v>0.89130434782608692</v>
      </c>
      <c r="J24" s="107">
        <v>-120</v>
      </c>
      <c r="K24" s="101">
        <v>682</v>
      </c>
      <c r="L24" s="61">
        <v>682</v>
      </c>
      <c r="M24" s="62">
        <v>1</v>
      </c>
      <c r="N24" s="107">
        <v>0</v>
      </c>
      <c r="O24" s="101">
        <v>0</v>
      </c>
      <c r="P24" s="61">
        <v>0</v>
      </c>
      <c r="Q24" s="62" t="s">
        <v>269</v>
      </c>
      <c r="R24" s="107">
        <v>0</v>
      </c>
      <c r="S24" s="104">
        <f t="shared" si="1"/>
        <v>3029.5</v>
      </c>
      <c r="T24" s="82">
        <f t="shared" si="2"/>
        <v>3427</v>
      </c>
      <c r="U24" s="83">
        <f t="shared" si="3"/>
        <v>0.88400933761307265</v>
      </c>
      <c r="V24" s="82">
        <f t="shared" si="4"/>
        <v>-397.5</v>
      </c>
    </row>
    <row r="25" spans="1:22">
      <c r="A25" t="str">
        <f t="shared" si="0"/>
        <v>101107</v>
      </c>
      <c r="B25" s="21" t="s">
        <v>49</v>
      </c>
      <c r="C25" s="61">
        <v>6910.25</v>
      </c>
      <c r="D25" s="61">
        <v>7091.75</v>
      </c>
      <c r="E25" s="62">
        <v>0.97440688123523811</v>
      </c>
      <c r="F25" s="107">
        <v>-181.5</v>
      </c>
      <c r="G25" s="101">
        <v>683.5</v>
      </c>
      <c r="H25" s="61">
        <v>751.25</v>
      </c>
      <c r="I25" s="62">
        <v>0.90981697171381026</v>
      </c>
      <c r="J25" s="107">
        <v>-67.75</v>
      </c>
      <c r="K25" s="101">
        <v>6265.333333333333</v>
      </c>
      <c r="L25" s="61">
        <v>6471.4166666666697</v>
      </c>
      <c r="M25" s="62">
        <v>0.96815483472191766</v>
      </c>
      <c r="N25" s="107">
        <v>-206.08333333333667</v>
      </c>
      <c r="O25" s="101">
        <v>726</v>
      </c>
      <c r="P25" s="61">
        <v>682</v>
      </c>
      <c r="Q25" s="62">
        <v>1.064516129032258</v>
      </c>
      <c r="R25" s="107">
        <v>44</v>
      </c>
      <c r="S25" s="104">
        <f t="shared" si="1"/>
        <v>14585.083333333332</v>
      </c>
      <c r="T25" s="82">
        <f t="shared" si="2"/>
        <v>14996.41666666667</v>
      </c>
      <c r="U25" s="83">
        <f t="shared" si="3"/>
        <v>0.97257122534827734</v>
      </c>
      <c r="V25" s="82">
        <f t="shared" si="4"/>
        <v>-411.33333333333758</v>
      </c>
    </row>
    <row r="26" spans="1:22">
      <c r="A26" t="str">
        <f t="shared" si="0"/>
        <v>101179</v>
      </c>
      <c r="B26" s="21" t="s">
        <v>53</v>
      </c>
      <c r="C26" s="61">
        <v>1028.5</v>
      </c>
      <c r="D26" s="61">
        <v>1073.5</v>
      </c>
      <c r="E26" s="62">
        <v>0.95808104331625521</v>
      </c>
      <c r="F26" s="107">
        <v>-45</v>
      </c>
      <c r="G26" s="101">
        <v>869.25</v>
      </c>
      <c r="H26" s="61">
        <v>1233.5</v>
      </c>
      <c r="I26" s="62">
        <v>0.70470206728820428</v>
      </c>
      <c r="J26" s="107">
        <v>-364.25</v>
      </c>
      <c r="K26" s="101">
        <v>712.5</v>
      </c>
      <c r="L26" s="61">
        <v>701.5</v>
      </c>
      <c r="M26" s="62">
        <v>1.0156806842480399</v>
      </c>
      <c r="N26" s="107">
        <v>11</v>
      </c>
      <c r="O26" s="101">
        <v>844</v>
      </c>
      <c r="P26" s="61">
        <v>1000.5</v>
      </c>
      <c r="Q26" s="62">
        <v>0.84357821089455276</v>
      </c>
      <c r="R26" s="107">
        <v>-156.5</v>
      </c>
      <c r="S26" s="104">
        <f t="shared" si="1"/>
        <v>3454.25</v>
      </c>
      <c r="T26" s="82">
        <f t="shared" si="2"/>
        <v>4009</v>
      </c>
      <c r="U26" s="83">
        <f t="shared" si="3"/>
        <v>0.86162384634572209</v>
      </c>
      <c r="V26" s="82">
        <f t="shared" si="4"/>
        <v>-554.75</v>
      </c>
    </row>
    <row r="27" spans="1:22">
      <c r="A27" t="str">
        <f t="shared" si="0"/>
        <v>101192</v>
      </c>
      <c r="B27" s="21" t="s">
        <v>51</v>
      </c>
      <c r="C27" s="61">
        <v>1332.5</v>
      </c>
      <c r="D27" s="61">
        <v>1421</v>
      </c>
      <c r="E27" s="62">
        <v>0.93771991555242784</v>
      </c>
      <c r="F27" s="107">
        <v>-88.5</v>
      </c>
      <c r="G27" s="101">
        <v>1174.4166666666667</v>
      </c>
      <c r="H27" s="61">
        <v>1064</v>
      </c>
      <c r="I27" s="62">
        <v>1.1037750626566416</v>
      </c>
      <c r="J27" s="107">
        <v>110.41666666666674</v>
      </c>
      <c r="K27" s="101">
        <v>954.5</v>
      </c>
      <c r="L27" s="61">
        <v>966</v>
      </c>
      <c r="M27" s="62">
        <v>0.98809523809523814</v>
      </c>
      <c r="N27" s="107">
        <v>-11.5</v>
      </c>
      <c r="O27" s="101">
        <v>965</v>
      </c>
      <c r="P27" s="61">
        <v>713</v>
      </c>
      <c r="Q27" s="62">
        <v>1.3534361851332399</v>
      </c>
      <c r="R27" s="107">
        <v>252</v>
      </c>
      <c r="S27" s="104">
        <f t="shared" si="1"/>
        <v>4426.416666666667</v>
      </c>
      <c r="T27" s="82">
        <f t="shared" si="2"/>
        <v>4164</v>
      </c>
      <c r="U27" s="83">
        <f t="shared" si="3"/>
        <v>1.0630203330131285</v>
      </c>
      <c r="V27" s="82">
        <f t="shared" si="4"/>
        <v>262.41666666666697</v>
      </c>
    </row>
    <row r="28" spans="1:22">
      <c r="A28" t="str">
        <f t="shared" si="0"/>
        <v>101193</v>
      </c>
      <c r="B28" s="21" t="s">
        <v>52</v>
      </c>
      <c r="C28" s="61">
        <v>2004.25</v>
      </c>
      <c r="D28" s="61">
        <v>2028.25</v>
      </c>
      <c r="E28" s="62">
        <v>0.98816713915937382</v>
      </c>
      <c r="F28" s="107">
        <v>-24</v>
      </c>
      <c r="G28" s="101">
        <v>998</v>
      </c>
      <c r="H28" s="61">
        <v>1079.25</v>
      </c>
      <c r="I28" s="62">
        <v>0.92471623812832981</v>
      </c>
      <c r="J28" s="107">
        <v>-81.25</v>
      </c>
      <c r="K28" s="101">
        <v>1666.5</v>
      </c>
      <c r="L28" s="61">
        <v>1413.5</v>
      </c>
      <c r="M28" s="62">
        <v>1.1789883268482491</v>
      </c>
      <c r="N28" s="107">
        <v>253</v>
      </c>
      <c r="O28" s="101">
        <v>713</v>
      </c>
      <c r="P28" s="61">
        <v>715.66666666666595</v>
      </c>
      <c r="Q28" s="62">
        <v>0.99627387051700145</v>
      </c>
      <c r="R28" s="107">
        <v>-2.6666666666659467</v>
      </c>
      <c r="S28" s="104">
        <f t="shared" si="1"/>
        <v>5381.75</v>
      </c>
      <c r="T28" s="82">
        <f t="shared" si="2"/>
        <v>5236.6666666666661</v>
      </c>
      <c r="U28" s="83">
        <f t="shared" si="3"/>
        <v>1.0277052832590707</v>
      </c>
      <c r="V28" s="82">
        <f t="shared" si="4"/>
        <v>145.08333333333394</v>
      </c>
    </row>
    <row r="29" spans="1:22">
      <c r="A29" t="str">
        <f t="shared" si="0"/>
        <v>101189</v>
      </c>
      <c r="B29" s="21" t="s">
        <v>48</v>
      </c>
      <c r="C29" s="61">
        <v>2126.25</v>
      </c>
      <c r="D29" s="61">
        <v>2278.5</v>
      </c>
      <c r="E29" s="62">
        <v>0.93317972350230416</v>
      </c>
      <c r="F29" s="107">
        <v>-152.25</v>
      </c>
      <c r="G29" s="101">
        <v>1310.5</v>
      </c>
      <c r="H29" s="61">
        <v>1275.25</v>
      </c>
      <c r="I29" s="62">
        <v>1.0276416388943344</v>
      </c>
      <c r="J29" s="107">
        <v>35.25</v>
      </c>
      <c r="K29" s="101">
        <v>1736.5</v>
      </c>
      <c r="L29" s="61">
        <v>1780.5</v>
      </c>
      <c r="M29" s="62">
        <v>0.97528784049424322</v>
      </c>
      <c r="N29" s="107">
        <v>-44</v>
      </c>
      <c r="O29" s="101">
        <v>1495</v>
      </c>
      <c r="P29" s="61">
        <v>1426</v>
      </c>
      <c r="Q29" s="62">
        <v>1.0483870967741935</v>
      </c>
      <c r="R29" s="107">
        <v>69</v>
      </c>
      <c r="S29" s="104">
        <f t="shared" si="1"/>
        <v>6668.25</v>
      </c>
      <c r="T29" s="82">
        <f t="shared" si="2"/>
        <v>6760.25</v>
      </c>
      <c r="U29" s="83">
        <f t="shared" si="3"/>
        <v>0.98639103583447363</v>
      </c>
      <c r="V29" s="82">
        <f t="shared" si="4"/>
        <v>-92</v>
      </c>
    </row>
    <row r="30" spans="1:22">
      <c r="A30" t="str">
        <f t="shared" si="0"/>
        <v>101190</v>
      </c>
      <c r="B30" s="21" t="s">
        <v>50</v>
      </c>
      <c r="C30" s="61">
        <v>2129.25</v>
      </c>
      <c r="D30" s="61">
        <v>2141</v>
      </c>
      <c r="E30" s="62">
        <v>0.99451191032227926</v>
      </c>
      <c r="F30" s="107">
        <v>-11.75</v>
      </c>
      <c r="G30" s="101">
        <v>1415</v>
      </c>
      <c r="H30" s="61">
        <v>1427</v>
      </c>
      <c r="I30" s="62">
        <v>0.99159074982480733</v>
      </c>
      <c r="J30" s="107">
        <v>-12</v>
      </c>
      <c r="K30" s="101">
        <v>1759.5</v>
      </c>
      <c r="L30" s="61">
        <v>1782.5</v>
      </c>
      <c r="M30" s="62">
        <v>0.98709677419354835</v>
      </c>
      <c r="N30" s="107">
        <v>-23</v>
      </c>
      <c r="O30" s="101">
        <v>1426</v>
      </c>
      <c r="P30" s="61">
        <v>1426</v>
      </c>
      <c r="Q30" s="62">
        <v>1</v>
      </c>
      <c r="R30" s="107">
        <v>0</v>
      </c>
      <c r="S30" s="104">
        <f t="shared" si="1"/>
        <v>6729.75</v>
      </c>
      <c r="T30" s="82">
        <f t="shared" si="2"/>
        <v>6776.5</v>
      </c>
      <c r="U30" s="83">
        <f t="shared" si="3"/>
        <v>0.99310115841511104</v>
      </c>
      <c r="V30" s="82">
        <f t="shared" si="4"/>
        <v>-46.75</v>
      </c>
    </row>
    <row r="31" spans="1:22" s="5" customFormat="1">
      <c r="A31"/>
      <c r="B31" s="64" t="s">
        <v>62</v>
      </c>
      <c r="C31" s="65">
        <v>16894.5</v>
      </c>
      <c r="D31" s="65">
        <v>17675</v>
      </c>
      <c r="E31" s="66">
        <v>0.9558415841584158</v>
      </c>
      <c r="F31" s="108">
        <v>-780.5</v>
      </c>
      <c r="G31" s="102">
        <v>7434.666666666667</v>
      </c>
      <c r="H31" s="65">
        <v>7934.25</v>
      </c>
      <c r="I31" s="67">
        <v>0.93703458633981374</v>
      </c>
      <c r="J31" s="108">
        <v>-499.58333333333303</v>
      </c>
      <c r="K31" s="102">
        <v>13776.833333333332</v>
      </c>
      <c r="L31" s="65">
        <v>13797.41666666667</v>
      </c>
      <c r="M31" s="66">
        <v>0.99850817483949261</v>
      </c>
      <c r="N31" s="108">
        <v>-20.583333333337578</v>
      </c>
      <c r="O31" s="102">
        <v>6169</v>
      </c>
      <c r="P31" s="65">
        <v>5963.1666666666661</v>
      </c>
      <c r="Q31" s="66">
        <v>1.0345174543726767</v>
      </c>
      <c r="R31" s="108">
        <v>205.83333333333394</v>
      </c>
      <c r="S31" s="105">
        <f t="shared" si="1"/>
        <v>44275</v>
      </c>
      <c r="T31" s="84">
        <f t="shared" si="2"/>
        <v>45369.833333333336</v>
      </c>
      <c r="U31" s="85">
        <f t="shared" si="3"/>
        <v>0.9758686939559692</v>
      </c>
      <c r="V31" s="84">
        <f t="shared" si="4"/>
        <v>-1094.8333333333358</v>
      </c>
    </row>
    <row r="32" spans="1:22">
      <c r="A32" t="str">
        <f t="shared" si="0"/>
        <v>102043</v>
      </c>
      <c r="B32" s="21" t="s">
        <v>40</v>
      </c>
      <c r="C32" s="61">
        <v>5076.5</v>
      </c>
      <c r="D32" s="61">
        <v>6840.25</v>
      </c>
      <c r="E32" s="63">
        <v>0.7421512371623844</v>
      </c>
      <c r="F32" s="107">
        <v>-1763.75</v>
      </c>
      <c r="G32" s="101">
        <v>0</v>
      </c>
      <c r="H32" s="61">
        <v>372</v>
      </c>
      <c r="I32" s="62">
        <v>0</v>
      </c>
      <c r="J32" s="107">
        <v>-372</v>
      </c>
      <c r="K32" s="101">
        <v>4922</v>
      </c>
      <c r="L32" s="61">
        <v>6750.5</v>
      </c>
      <c r="M32" s="63">
        <v>0.72913117546848383</v>
      </c>
      <c r="N32" s="107">
        <v>-1828.5</v>
      </c>
      <c r="O32" s="101">
        <v>0</v>
      </c>
      <c r="P32" s="61">
        <v>356.5</v>
      </c>
      <c r="Q32" s="62">
        <v>0</v>
      </c>
      <c r="R32" s="107">
        <v>-356.5</v>
      </c>
      <c r="S32" s="104">
        <f t="shared" si="1"/>
        <v>9998.5</v>
      </c>
      <c r="T32" s="82">
        <f t="shared" si="2"/>
        <v>14319.25</v>
      </c>
      <c r="U32" s="83">
        <f t="shared" si="3"/>
        <v>0.69825584440525867</v>
      </c>
      <c r="V32" s="82">
        <f t="shared" si="4"/>
        <v>-4320.75</v>
      </c>
    </row>
    <row r="33" spans="1:22">
      <c r="A33" t="str">
        <f t="shared" si="0"/>
        <v>102251</v>
      </c>
      <c r="B33" s="21" t="s">
        <v>35</v>
      </c>
      <c r="C33" s="61">
        <v>3841.75</v>
      </c>
      <c r="D33" s="61">
        <v>4281.25</v>
      </c>
      <c r="E33" s="63">
        <v>0.8973430656934307</v>
      </c>
      <c r="F33" s="107">
        <v>-439.5</v>
      </c>
      <c r="G33" s="101">
        <v>462.5</v>
      </c>
      <c r="H33" s="61">
        <v>355.5</v>
      </c>
      <c r="I33" s="62">
        <v>1.30098452883263</v>
      </c>
      <c r="J33" s="107">
        <v>107</v>
      </c>
      <c r="K33" s="101">
        <v>3672.5</v>
      </c>
      <c r="L33" s="61">
        <v>4487.5</v>
      </c>
      <c r="M33" s="63">
        <v>0.81838440111420618</v>
      </c>
      <c r="N33" s="107">
        <v>-815</v>
      </c>
      <c r="O33" s="101">
        <v>414</v>
      </c>
      <c r="P33" s="61">
        <v>356.5</v>
      </c>
      <c r="Q33" s="62">
        <v>1.1612903225806452</v>
      </c>
      <c r="R33" s="107">
        <v>57.5</v>
      </c>
      <c r="S33" s="104">
        <f t="shared" si="1"/>
        <v>8390.75</v>
      </c>
      <c r="T33" s="82">
        <f t="shared" si="2"/>
        <v>9480.75</v>
      </c>
      <c r="U33" s="83">
        <f t="shared" si="3"/>
        <v>0.88503019275901174</v>
      </c>
      <c r="V33" s="82">
        <f t="shared" si="4"/>
        <v>-1090</v>
      </c>
    </row>
    <row r="34" spans="1:22">
      <c r="A34" t="str">
        <f t="shared" si="0"/>
        <v>102041</v>
      </c>
      <c r="B34" s="21" t="s">
        <v>37</v>
      </c>
      <c r="C34" s="61">
        <v>2233</v>
      </c>
      <c r="D34" s="61">
        <v>2346.5</v>
      </c>
      <c r="E34" s="63">
        <v>0.95163008736415944</v>
      </c>
      <c r="F34" s="107">
        <v>-113.5</v>
      </c>
      <c r="G34" s="101">
        <v>376</v>
      </c>
      <c r="H34" s="61">
        <v>361.5</v>
      </c>
      <c r="I34" s="62">
        <v>1.0401106500691564</v>
      </c>
      <c r="J34" s="107">
        <v>14.5</v>
      </c>
      <c r="K34" s="101">
        <v>1658</v>
      </c>
      <c r="L34" s="61">
        <v>1679</v>
      </c>
      <c r="M34" s="63">
        <v>0.98749255509231681</v>
      </c>
      <c r="N34" s="107">
        <v>-21</v>
      </c>
      <c r="O34" s="101">
        <v>386.5</v>
      </c>
      <c r="P34" s="61">
        <v>354</v>
      </c>
      <c r="Q34" s="62">
        <v>1.0918079096045197</v>
      </c>
      <c r="R34" s="107">
        <v>32.5</v>
      </c>
      <c r="S34" s="104">
        <f t="shared" si="1"/>
        <v>4653.5</v>
      </c>
      <c r="T34" s="82">
        <f t="shared" si="2"/>
        <v>4741</v>
      </c>
      <c r="U34" s="83">
        <f t="shared" si="3"/>
        <v>0.98154397806369964</v>
      </c>
      <c r="V34" s="82">
        <f t="shared" si="4"/>
        <v>-87.5</v>
      </c>
    </row>
    <row r="35" spans="1:22">
      <c r="A35" t="str">
        <f t="shared" si="0"/>
        <v>102033</v>
      </c>
      <c r="B35" s="21" t="s">
        <v>39</v>
      </c>
      <c r="C35" s="61">
        <v>1925.5</v>
      </c>
      <c r="D35" s="61">
        <v>2141.5</v>
      </c>
      <c r="E35" s="63">
        <v>0.89913611954237682</v>
      </c>
      <c r="F35" s="107">
        <v>-216</v>
      </c>
      <c r="G35" s="101">
        <v>433</v>
      </c>
      <c r="H35" s="61">
        <v>358.5</v>
      </c>
      <c r="I35" s="62">
        <v>1.207810320781032</v>
      </c>
      <c r="J35" s="107">
        <v>74.5</v>
      </c>
      <c r="K35" s="101">
        <v>1568.5</v>
      </c>
      <c r="L35" s="61">
        <v>1782.5</v>
      </c>
      <c r="M35" s="63">
        <v>0.87994389901823278</v>
      </c>
      <c r="N35" s="107">
        <v>-214</v>
      </c>
      <c r="O35" s="101">
        <v>390.25</v>
      </c>
      <c r="P35" s="61">
        <v>356.5</v>
      </c>
      <c r="Q35" s="62">
        <v>1.0946704067321178</v>
      </c>
      <c r="R35" s="107">
        <v>33.75</v>
      </c>
      <c r="S35" s="104">
        <f t="shared" si="1"/>
        <v>4317.25</v>
      </c>
      <c r="T35" s="82">
        <f t="shared" si="2"/>
        <v>4639</v>
      </c>
      <c r="U35" s="83">
        <f t="shared" si="3"/>
        <v>0.93064237982323772</v>
      </c>
      <c r="V35" s="82">
        <f t="shared" si="4"/>
        <v>-321.75</v>
      </c>
    </row>
    <row r="36" spans="1:22">
      <c r="A36" t="str">
        <f t="shared" si="0"/>
        <v>102262</v>
      </c>
      <c r="B36" s="21" t="s">
        <v>38</v>
      </c>
      <c r="C36" s="61">
        <v>1577.5</v>
      </c>
      <c r="D36" s="61">
        <v>1780</v>
      </c>
      <c r="E36" s="62">
        <v>0.8862359550561798</v>
      </c>
      <c r="F36" s="107">
        <v>-202.5</v>
      </c>
      <c r="G36" s="101">
        <v>393.75</v>
      </c>
      <c r="H36" s="61">
        <v>356.5</v>
      </c>
      <c r="I36" s="62">
        <v>1.1044880785413744</v>
      </c>
      <c r="J36" s="107">
        <v>37.25</v>
      </c>
      <c r="K36" s="101">
        <v>1518</v>
      </c>
      <c r="L36" s="61">
        <v>1782.5</v>
      </c>
      <c r="M36" s="63">
        <v>0.85161290322580641</v>
      </c>
      <c r="N36" s="107">
        <v>-264.5</v>
      </c>
      <c r="O36" s="101">
        <v>391</v>
      </c>
      <c r="P36" s="61">
        <v>356.5</v>
      </c>
      <c r="Q36" s="62">
        <v>1.096774193548387</v>
      </c>
      <c r="R36" s="107">
        <v>34.5</v>
      </c>
      <c r="S36" s="104">
        <f t="shared" si="1"/>
        <v>3880.25</v>
      </c>
      <c r="T36" s="82">
        <f t="shared" si="2"/>
        <v>4275.5</v>
      </c>
      <c r="U36" s="83">
        <f t="shared" si="3"/>
        <v>0.90755467196819084</v>
      </c>
      <c r="V36" s="82">
        <f t="shared" si="4"/>
        <v>-395.25</v>
      </c>
    </row>
    <row r="37" spans="1:22">
      <c r="A37" t="str">
        <f t="shared" si="0"/>
        <v>102260</v>
      </c>
      <c r="B37" s="21" t="s">
        <v>36</v>
      </c>
      <c r="C37" s="61">
        <v>2157.25</v>
      </c>
      <c r="D37" s="61">
        <v>2504.25</v>
      </c>
      <c r="E37" s="62">
        <v>0.86143555954876705</v>
      </c>
      <c r="F37" s="107">
        <v>-347</v>
      </c>
      <c r="G37" s="101">
        <v>251</v>
      </c>
      <c r="H37" s="61">
        <v>363.5</v>
      </c>
      <c r="I37" s="62">
        <v>0.69050894085281977</v>
      </c>
      <c r="J37" s="107">
        <v>-112.5</v>
      </c>
      <c r="K37" s="101">
        <v>1764.5</v>
      </c>
      <c r="L37" s="61">
        <v>2134.5</v>
      </c>
      <c r="M37" s="62">
        <v>0.82665729679081756</v>
      </c>
      <c r="N37" s="107">
        <v>-370</v>
      </c>
      <c r="O37" s="101">
        <v>264.5</v>
      </c>
      <c r="P37" s="61">
        <v>356.5</v>
      </c>
      <c r="Q37" s="62">
        <v>0.74193548387096775</v>
      </c>
      <c r="R37" s="107">
        <v>-92</v>
      </c>
      <c r="S37" s="104">
        <f t="shared" si="1"/>
        <v>4437.25</v>
      </c>
      <c r="T37" s="82">
        <f t="shared" si="2"/>
        <v>5358.75</v>
      </c>
      <c r="U37" s="83">
        <f t="shared" si="3"/>
        <v>0.82803825519010965</v>
      </c>
      <c r="V37" s="82">
        <f t="shared" si="4"/>
        <v>-921.5</v>
      </c>
    </row>
    <row r="38" spans="1:22">
      <c r="A38" t="str">
        <f t="shared" si="0"/>
        <v>102034</v>
      </c>
      <c r="B38" s="21" t="s">
        <v>33</v>
      </c>
      <c r="C38" s="61">
        <v>1507.5</v>
      </c>
      <c r="D38" s="61">
        <v>1424.5</v>
      </c>
      <c r="E38" s="62">
        <v>1.0582660582660584</v>
      </c>
      <c r="F38" s="107">
        <v>83</v>
      </c>
      <c r="G38" s="101">
        <v>534.5</v>
      </c>
      <c r="H38" s="61">
        <v>349</v>
      </c>
      <c r="I38" s="62">
        <v>1.5315186246418337</v>
      </c>
      <c r="J38" s="107">
        <v>185.5</v>
      </c>
      <c r="K38" s="101">
        <v>1459</v>
      </c>
      <c r="L38" s="61">
        <v>1426</v>
      </c>
      <c r="M38" s="62">
        <v>1.023141654978962</v>
      </c>
      <c r="N38" s="107">
        <v>33</v>
      </c>
      <c r="O38" s="101">
        <v>425.5</v>
      </c>
      <c r="P38" s="61">
        <v>356.5</v>
      </c>
      <c r="Q38" s="62">
        <v>1.1935483870967742</v>
      </c>
      <c r="R38" s="107">
        <v>69</v>
      </c>
      <c r="S38" s="104">
        <f t="shared" si="1"/>
        <v>3926.5</v>
      </c>
      <c r="T38" s="82">
        <f t="shared" si="2"/>
        <v>3556</v>
      </c>
      <c r="U38" s="83">
        <f t="shared" si="3"/>
        <v>1.1041901012373454</v>
      </c>
      <c r="V38" s="82">
        <f t="shared" si="4"/>
        <v>370.5</v>
      </c>
    </row>
    <row r="39" spans="1:22">
      <c r="A39" t="str">
        <f t="shared" si="0"/>
        <v>102240</v>
      </c>
      <c r="B39" s="21" t="s">
        <v>34</v>
      </c>
      <c r="C39" s="61">
        <v>886.5</v>
      </c>
      <c r="D39" s="61">
        <v>1078</v>
      </c>
      <c r="E39" s="62">
        <v>0.82235621521335811</v>
      </c>
      <c r="F39" s="107">
        <v>-191.5</v>
      </c>
      <c r="G39" s="101">
        <v>23.5</v>
      </c>
      <c r="H39" s="61">
        <v>0</v>
      </c>
      <c r="I39" s="62" t="s">
        <v>269</v>
      </c>
      <c r="J39" s="107">
        <v>23.5</v>
      </c>
      <c r="K39" s="101">
        <v>920</v>
      </c>
      <c r="L39" s="61">
        <v>1058</v>
      </c>
      <c r="M39" s="62">
        <v>0.86956521739130432</v>
      </c>
      <c r="N39" s="107">
        <v>-138</v>
      </c>
      <c r="O39" s="101">
        <v>34.5</v>
      </c>
      <c r="P39" s="61">
        <v>0</v>
      </c>
      <c r="Q39" s="62" t="s">
        <v>269</v>
      </c>
      <c r="R39" s="107">
        <v>34.5</v>
      </c>
      <c r="S39" s="104">
        <f t="shared" si="1"/>
        <v>1864.5</v>
      </c>
      <c r="T39" s="82">
        <f t="shared" si="2"/>
        <v>2136</v>
      </c>
      <c r="U39" s="83">
        <f t="shared" si="3"/>
        <v>0.8728932584269663</v>
      </c>
      <c r="V39" s="82">
        <f t="shared" si="4"/>
        <v>-271.5</v>
      </c>
    </row>
    <row r="40" spans="1:22">
      <c r="A40" t="str">
        <f t="shared" si="0"/>
        <v>102266</v>
      </c>
      <c r="B40" s="21" t="s">
        <v>41</v>
      </c>
      <c r="C40" s="61">
        <v>2069</v>
      </c>
      <c r="D40" s="61">
        <v>2200</v>
      </c>
      <c r="E40" s="62">
        <v>0.94045454545454543</v>
      </c>
      <c r="F40" s="107">
        <v>-131</v>
      </c>
      <c r="G40" s="101">
        <v>580.25</v>
      </c>
      <c r="H40" s="61">
        <v>715.25</v>
      </c>
      <c r="I40" s="62">
        <v>0.81125480601188393</v>
      </c>
      <c r="J40" s="107">
        <v>-135</v>
      </c>
      <c r="K40" s="101">
        <v>2059.5</v>
      </c>
      <c r="L40" s="61">
        <v>2139</v>
      </c>
      <c r="M40" s="62">
        <v>0.96283309957924268</v>
      </c>
      <c r="N40" s="107">
        <v>-79.5</v>
      </c>
      <c r="O40" s="101">
        <v>565</v>
      </c>
      <c r="P40" s="61">
        <v>713</v>
      </c>
      <c r="Q40" s="62">
        <v>0.79242636746143058</v>
      </c>
      <c r="R40" s="107">
        <v>-148</v>
      </c>
      <c r="S40" s="104">
        <f t="shared" si="1"/>
        <v>5273.75</v>
      </c>
      <c r="T40" s="82">
        <f t="shared" si="2"/>
        <v>5767.25</v>
      </c>
      <c r="U40" s="83">
        <f t="shared" si="3"/>
        <v>0.91443062117993845</v>
      </c>
      <c r="V40" s="82">
        <f t="shared" si="4"/>
        <v>-493.5</v>
      </c>
    </row>
    <row r="41" spans="1:22" s="5" customFormat="1">
      <c r="A41"/>
      <c r="B41" s="64" t="s">
        <v>270</v>
      </c>
      <c r="C41" s="65">
        <v>21274.5</v>
      </c>
      <c r="D41" s="65">
        <v>24596.25</v>
      </c>
      <c r="E41" s="66">
        <v>0.86494892514102761</v>
      </c>
      <c r="F41" s="108">
        <v>-3321.75</v>
      </c>
      <c r="G41" s="102">
        <v>3054.5</v>
      </c>
      <c r="H41" s="65">
        <v>3231.75</v>
      </c>
      <c r="I41" s="67">
        <v>0.94515355457569428</v>
      </c>
      <c r="J41" s="108">
        <v>-177.25</v>
      </c>
      <c r="K41" s="102">
        <v>19542</v>
      </c>
      <c r="L41" s="65">
        <v>23239.5</v>
      </c>
      <c r="M41" s="66">
        <v>0.84089588846575869</v>
      </c>
      <c r="N41" s="108">
        <v>-3697.5</v>
      </c>
      <c r="O41" s="102">
        <v>2871.25</v>
      </c>
      <c r="P41" s="65">
        <v>3206</v>
      </c>
      <c r="Q41" s="66">
        <v>0.89558640049906424</v>
      </c>
      <c r="R41" s="108">
        <v>-334.75</v>
      </c>
      <c r="S41" s="105">
        <f t="shared" si="1"/>
        <v>46742.25</v>
      </c>
      <c r="T41" s="84">
        <f t="shared" si="2"/>
        <v>54273.5</v>
      </c>
      <c r="U41" s="85">
        <f t="shared" si="3"/>
        <v>0.86123522529411223</v>
      </c>
      <c r="V41" s="84">
        <f t="shared" si="4"/>
        <v>-7531.25</v>
      </c>
    </row>
    <row r="42" spans="1:22">
      <c r="A42" t="str">
        <f t="shared" si="0"/>
        <v>102177</v>
      </c>
      <c r="B42" s="21" t="s">
        <v>45</v>
      </c>
      <c r="C42" s="61">
        <v>740</v>
      </c>
      <c r="D42" s="61">
        <v>750</v>
      </c>
      <c r="E42" s="62">
        <v>0.98666666666666669</v>
      </c>
      <c r="F42" s="107">
        <v>-10</v>
      </c>
      <c r="G42" s="101">
        <v>0</v>
      </c>
      <c r="H42" s="61">
        <v>0</v>
      </c>
      <c r="I42" s="62" t="s">
        <v>269</v>
      </c>
      <c r="J42" s="107">
        <v>0</v>
      </c>
      <c r="K42" s="101">
        <v>728</v>
      </c>
      <c r="L42" s="61">
        <v>744</v>
      </c>
      <c r="M42" s="62">
        <v>0.978494623655914</v>
      </c>
      <c r="N42" s="107">
        <v>-16</v>
      </c>
      <c r="O42" s="101">
        <v>0</v>
      </c>
      <c r="P42" s="61">
        <v>0</v>
      </c>
      <c r="Q42" s="62" t="s">
        <v>269</v>
      </c>
      <c r="R42" s="107">
        <v>0</v>
      </c>
      <c r="S42" s="104">
        <f t="shared" si="1"/>
        <v>1468</v>
      </c>
      <c r="T42" s="82">
        <f t="shared" si="2"/>
        <v>1494</v>
      </c>
      <c r="U42" s="83">
        <f t="shared" si="3"/>
        <v>0.98259705488621152</v>
      </c>
      <c r="V42" s="82">
        <f t="shared" si="4"/>
        <v>-26</v>
      </c>
    </row>
    <row r="43" spans="1:22" s="69" customFormat="1">
      <c r="A43" t="str">
        <f t="shared" si="0"/>
        <v>102074</v>
      </c>
      <c r="B43" s="21" t="s">
        <v>44</v>
      </c>
      <c r="C43" s="61">
        <v>2245.5</v>
      </c>
      <c r="D43" s="61">
        <v>2775.5</v>
      </c>
      <c r="E43" s="62">
        <v>0.80904341560079263</v>
      </c>
      <c r="F43" s="107">
        <v>-530</v>
      </c>
      <c r="G43" s="101">
        <v>824.75</v>
      </c>
      <c r="H43" s="61">
        <v>1232.75</v>
      </c>
      <c r="I43" s="62">
        <v>0.66903265057797612</v>
      </c>
      <c r="J43" s="107">
        <v>-408</v>
      </c>
      <c r="K43" s="101">
        <v>2179.5</v>
      </c>
      <c r="L43" s="61">
        <v>2597</v>
      </c>
      <c r="M43" s="62">
        <v>0.83923758182518293</v>
      </c>
      <c r="N43" s="107">
        <v>-417.5</v>
      </c>
      <c r="O43" s="101">
        <v>586</v>
      </c>
      <c r="P43" s="61">
        <v>744</v>
      </c>
      <c r="Q43" s="62">
        <v>0.7876344086021505</v>
      </c>
      <c r="R43" s="107">
        <v>-158</v>
      </c>
      <c r="S43" s="104">
        <f t="shared" si="1"/>
        <v>5835.75</v>
      </c>
      <c r="T43" s="82">
        <f t="shared" si="2"/>
        <v>7349.25</v>
      </c>
      <c r="U43" s="83">
        <f t="shared" si="3"/>
        <v>0.79406061843045206</v>
      </c>
      <c r="V43" s="82">
        <f t="shared" si="4"/>
        <v>-1513.5</v>
      </c>
    </row>
    <row r="44" spans="1:22">
      <c r="A44" t="str">
        <f t="shared" si="0"/>
        <v>102077</v>
      </c>
      <c r="B44" s="21" t="s">
        <v>47</v>
      </c>
      <c r="C44" s="61">
        <v>5037.666666666667</v>
      </c>
      <c r="D44" s="61">
        <v>5750</v>
      </c>
      <c r="E44" s="63">
        <v>0.87611594202898557</v>
      </c>
      <c r="F44" s="107">
        <v>-712.33333333333303</v>
      </c>
      <c r="G44" s="101">
        <v>646</v>
      </c>
      <c r="H44" s="61">
        <v>1092.5</v>
      </c>
      <c r="I44" s="62">
        <v>0.59130434782608698</v>
      </c>
      <c r="J44" s="107">
        <v>-446.5</v>
      </c>
      <c r="K44" s="101">
        <v>4830</v>
      </c>
      <c r="L44" s="61">
        <v>5669.5</v>
      </c>
      <c r="M44" s="62">
        <v>0.85192697768762682</v>
      </c>
      <c r="N44" s="107">
        <v>-839.5</v>
      </c>
      <c r="O44" s="101">
        <v>805</v>
      </c>
      <c r="P44" s="61">
        <v>1069.5</v>
      </c>
      <c r="Q44" s="62">
        <v>0.75268817204301075</v>
      </c>
      <c r="R44" s="107">
        <v>-264.5</v>
      </c>
      <c r="S44" s="104">
        <f t="shared" si="1"/>
        <v>11318.666666666668</v>
      </c>
      <c r="T44" s="82">
        <f t="shared" si="2"/>
        <v>13581.5</v>
      </c>
      <c r="U44" s="83">
        <f t="shared" si="3"/>
        <v>0.83338855551055979</v>
      </c>
      <c r="V44" s="82">
        <f t="shared" si="4"/>
        <v>-2262.8333333333321</v>
      </c>
    </row>
    <row r="45" spans="1:22">
      <c r="A45" t="str">
        <f t="shared" si="0"/>
        <v>102068</v>
      </c>
      <c r="B45" s="21" t="s">
        <v>43</v>
      </c>
      <c r="C45" s="61">
        <v>3578</v>
      </c>
      <c r="D45" s="61">
        <v>3731.5</v>
      </c>
      <c r="E45" s="62">
        <v>0.95886372772343564</v>
      </c>
      <c r="F45" s="107">
        <v>-153.5</v>
      </c>
      <c r="G45" s="101">
        <v>684</v>
      </c>
      <c r="H45" s="61">
        <v>762</v>
      </c>
      <c r="I45" s="62">
        <v>0.89763779527559051</v>
      </c>
      <c r="J45" s="107">
        <v>-78</v>
      </c>
      <c r="K45" s="101">
        <v>3306.5</v>
      </c>
      <c r="L45" s="61">
        <v>3348</v>
      </c>
      <c r="M45" s="62">
        <v>0.98760454002389486</v>
      </c>
      <c r="N45" s="107">
        <v>-41.5</v>
      </c>
      <c r="O45" s="101">
        <v>657.5</v>
      </c>
      <c r="P45" s="61">
        <v>744</v>
      </c>
      <c r="Q45" s="62">
        <v>0.88373655913978499</v>
      </c>
      <c r="R45" s="107">
        <v>-86.5</v>
      </c>
      <c r="S45" s="104">
        <f t="shared" si="1"/>
        <v>8226</v>
      </c>
      <c r="T45" s="82">
        <f t="shared" si="2"/>
        <v>8585.5</v>
      </c>
      <c r="U45" s="83">
        <f t="shared" si="3"/>
        <v>0.95812707471900294</v>
      </c>
      <c r="V45" s="82">
        <f t="shared" si="4"/>
        <v>-359.5</v>
      </c>
    </row>
    <row r="46" spans="1:22">
      <c r="A46" t="str">
        <f t="shared" si="0"/>
        <v>102075</v>
      </c>
      <c r="B46" s="21" t="s">
        <v>42</v>
      </c>
      <c r="C46" s="61">
        <v>1056</v>
      </c>
      <c r="D46" s="61">
        <v>1108.5</v>
      </c>
      <c r="E46" s="62">
        <v>0.95263870094722602</v>
      </c>
      <c r="F46" s="107">
        <v>-52.5</v>
      </c>
      <c r="G46" s="101">
        <v>447.5</v>
      </c>
      <c r="H46" s="61">
        <v>710.75</v>
      </c>
      <c r="I46" s="62">
        <v>0.62961660218079496</v>
      </c>
      <c r="J46" s="107">
        <v>-263.25</v>
      </c>
      <c r="K46" s="101">
        <v>731</v>
      </c>
      <c r="L46" s="61">
        <v>728.5</v>
      </c>
      <c r="M46" s="62">
        <v>1.0034317089910776</v>
      </c>
      <c r="N46" s="107">
        <v>2.5</v>
      </c>
      <c r="O46" s="101">
        <v>432</v>
      </c>
      <c r="P46" s="61">
        <v>636</v>
      </c>
      <c r="Q46" s="62">
        <v>0.67924528301886788</v>
      </c>
      <c r="R46" s="107">
        <v>-204</v>
      </c>
      <c r="S46" s="104">
        <f t="shared" si="1"/>
        <v>2666.5</v>
      </c>
      <c r="T46" s="82">
        <f t="shared" si="2"/>
        <v>3183.75</v>
      </c>
      <c r="U46" s="83">
        <f t="shared" si="3"/>
        <v>0.83753435414212796</v>
      </c>
      <c r="V46" s="82">
        <f t="shared" si="4"/>
        <v>-517.25</v>
      </c>
    </row>
    <row r="47" spans="1:22" s="5" customFormat="1">
      <c r="A47" t="str">
        <f t="shared" si="0"/>
        <v>102078</v>
      </c>
      <c r="B47" s="21" t="s">
        <v>46</v>
      </c>
      <c r="C47" s="61">
        <v>1232.25</v>
      </c>
      <c r="D47" s="61">
        <v>1297.5</v>
      </c>
      <c r="E47" s="62">
        <v>0.94971098265895959</v>
      </c>
      <c r="F47" s="107">
        <v>-65.25</v>
      </c>
      <c r="G47" s="101">
        <v>891.11666666666667</v>
      </c>
      <c r="H47" s="61">
        <v>962.25</v>
      </c>
      <c r="I47" s="62">
        <v>0.92607603706590458</v>
      </c>
      <c r="J47" s="107">
        <v>-71.133333333333326</v>
      </c>
      <c r="K47" s="101">
        <v>835.5</v>
      </c>
      <c r="L47" s="61">
        <v>825</v>
      </c>
      <c r="M47" s="62">
        <v>1.0127272727272727</v>
      </c>
      <c r="N47" s="107">
        <v>10.5</v>
      </c>
      <c r="O47" s="101">
        <v>660</v>
      </c>
      <c r="P47" s="61">
        <v>583</v>
      </c>
      <c r="Q47" s="62">
        <v>1.1320754716981132</v>
      </c>
      <c r="R47" s="107">
        <v>77</v>
      </c>
      <c r="S47" s="104">
        <f t="shared" si="1"/>
        <v>3618.8666666666668</v>
      </c>
      <c r="T47" s="82">
        <f t="shared" si="2"/>
        <v>3667.75</v>
      </c>
      <c r="U47" s="83">
        <f t="shared" si="3"/>
        <v>0.98667211960102696</v>
      </c>
      <c r="V47" s="82">
        <f t="shared" si="4"/>
        <v>-48.883333333333212</v>
      </c>
    </row>
    <row r="48" spans="1:22" s="5" customFormat="1">
      <c r="A48"/>
      <c r="B48" s="64" t="s">
        <v>271</v>
      </c>
      <c r="C48" s="65">
        <v>13889.416666666668</v>
      </c>
      <c r="D48" s="65">
        <v>15413</v>
      </c>
      <c r="E48" s="66">
        <v>0.90114946257488271</v>
      </c>
      <c r="F48" s="108">
        <v>-1523.5833333333321</v>
      </c>
      <c r="G48" s="102">
        <v>3493.3666666666668</v>
      </c>
      <c r="H48" s="65">
        <v>4760.25</v>
      </c>
      <c r="I48" s="66">
        <v>0.73386201705092524</v>
      </c>
      <c r="J48" s="108">
        <v>-1266.8833333333332</v>
      </c>
      <c r="K48" s="102">
        <v>12610.5</v>
      </c>
      <c r="L48" s="65">
        <v>13912</v>
      </c>
      <c r="M48" s="66">
        <v>0.90644767107533064</v>
      </c>
      <c r="N48" s="108">
        <v>-1301.5</v>
      </c>
      <c r="O48" s="102">
        <v>3140.5</v>
      </c>
      <c r="P48" s="65">
        <v>3776.5</v>
      </c>
      <c r="Q48" s="68">
        <v>0.83159009665033756</v>
      </c>
      <c r="R48" s="108">
        <v>-636</v>
      </c>
      <c r="S48" s="105">
        <f t="shared" si="1"/>
        <v>33133.78333333334</v>
      </c>
      <c r="T48" s="84">
        <f t="shared" si="2"/>
        <v>37861.75</v>
      </c>
      <c r="U48" s="85">
        <f t="shared" si="3"/>
        <v>0.87512551145505268</v>
      </c>
      <c r="V48" s="84">
        <f t="shared" si="4"/>
        <v>-4727.9666666666599</v>
      </c>
    </row>
    <row r="49" spans="2:22" s="5" customFormat="1">
      <c r="B49" s="74" t="s">
        <v>63</v>
      </c>
      <c r="C49" s="75">
        <v>86717.550000000017</v>
      </c>
      <c r="D49" s="75">
        <v>94969.483333333323</v>
      </c>
      <c r="E49" s="76">
        <v>0.91310963223449526</v>
      </c>
      <c r="F49" s="109">
        <v>-8251.9333333333052</v>
      </c>
      <c r="G49" s="103">
        <v>39267.35</v>
      </c>
      <c r="H49" s="75">
        <v>39264.483333333337</v>
      </c>
      <c r="I49" s="76">
        <v>1.0000730091528858</v>
      </c>
      <c r="J49" s="109">
        <v>2.866666666661331</v>
      </c>
      <c r="K49" s="103">
        <v>73515.083333333328</v>
      </c>
      <c r="L49" s="75">
        <v>79209.416666666672</v>
      </c>
      <c r="M49" s="76">
        <v>0.92811039933172912</v>
      </c>
      <c r="N49" s="109">
        <v>-5694.333333333343</v>
      </c>
      <c r="O49" s="103">
        <v>31268.649999999998</v>
      </c>
      <c r="P49" s="75">
        <v>27612.666666666664</v>
      </c>
      <c r="Q49" s="77">
        <v>1.1324023998647963</v>
      </c>
      <c r="R49" s="109">
        <v>3655.9833333333336</v>
      </c>
      <c r="S49" s="106">
        <f t="shared" si="1"/>
        <v>230768.63333333333</v>
      </c>
      <c r="T49" s="86">
        <f t="shared" si="2"/>
        <v>241056.05</v>
      </c>
      <c r="U49" s="87">
        <f t="shared" si="3"/>
        <v>0.95732354916349682</v>
      </c>
      <c r="V49" s="86">
        <f t="shared" si="4"/>
        <v>-10287.416666666657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88"/>
      <c r="T50" s="88"/>
      <c r="U50" s="88"/>
      <c r="V50" s="88"/>
    </row>
    <row r="53" spans="2:22">
      <c r="C53" s="71">
        <f>C48+C41+C31+C23+C15</f>
        <v>86717.55</v>
      </c>
      <c r="D53" s="71">
        <f>D48+D41+D31+D23+D15</f>
        <v>94969.483333333323</v>
      </c>
      <c r="E53" s="72"/>
      <c r="F53" s="71"/>
      <c r="G53" s="71">
        <f>G48+G41+G31+G23+G15</f>
        <v>39267.35</v>
      </c>
      <c r="H53" s="71">
        <f>H48+H41+H31+H23+H15</f>
        <v>39264.483333333337</v>
      </c>
      <c r="I53" s="72"/>
      <c r="J53" s="73"/>
      <c r="K53" s="71">
        <f>K48+K41+K31+K23+K15</f>
        <v>73515.083333333328</v>
      </c>
      <c r="L53" s="71">
        <f>L48+L41+L31+L23+L15</f>
        <v>79209.416666666672</v>
      </c>
      <c r="M53" s="73"/>
      <c r="N53" s="71"/>
      <c r="O53" s="71">
        <f>O48+O41+O31+O23+O15</f>
        <v>31268.649999999998</v>
      </c>
      <c r="P53" s="71">
        <f>P48+P41+P31+P23+P15</f>
        <v>27612.666666666664</v>
      </c>
      <c r="Q53" s="73"/>
      <c r="R53" s="71"/>
    </row>
    <row r="54" spans="2:22">
      <c r="C54" s="71" t="b">
        <f>C53=C49</f>
        <v>1</v>
      </c>
      <c r="D54" s="71" t="b">
        <f>D53=D49</f>
        <v>1</v>
      </c>
      <c r="E54" s="72"/>
      <c r="F54" s="71"/>
      <c r="G54" s="71" t="b">
        <f>G53=G49</f>
        <v>1</v>
      </c>
      <c r="H54" s="71" t="b">
        <f>H53=H49</f>
        <v>1</v>
      </c>
      <c r="I54" s="72"/>
      <c r="J54" s="73"/>
      <c r="K54" s="71" t="b">
        <f>K53=K49</f>
        <v>1</v>
      </c>
      <c r="L54" s="71" t="b">
        <f>L53=L49</f>
        <v>1</v>
      </c>
      <c r="M54" s="73"/>
      <c r="N54" s="71"/>
      <c r="O54" s="71" t="b">
        <f>O53=O49</f>
        <v>1</v>
      </c>
      <c r="P54" s="71" t="b">
        <f>P53=P49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pane ySplit="1" topLeftCell="A2" activePane="bottomLeft" state="frozenSplit"/>
      <selection pane="bottomLeft" activeCell="G28" sqref="G28"/>
    </sheetView>
  </sheetViews>
  <sheetFormatPr defaultRowHeight="15"/>
  <cols>
    <col min="1" max="1" width="8.85546875" style="12" bestFit="1" customWidth="1"/>
    <col min="2" max="2" width="14.42578125" style="12" bestFit="1" customWidth="1"/>
    <col min="3" max="3" width="21" style="12" bestFit="1" customWidth="1"/>
    <col min="4" max="5" width="20" style="12" bestFit="1" customWidth="1"/>
    <col min="6" max="6" width="9.140625" style="12"/>
    <col min="7" max="7" width="11.140625" style="12" customWidth="1"/>
    <col min="8" max="8" width="20" style="12" customWidth="1"/>
    <col min="9" max="16384" width="9.140625" style="12"/>
  </cols>
  <sheetData>
    <row r="1" spans="1:5" s="13" customFormat="1">
      <c r="A1" s="13" t="s">
        <v>152</v>
      </c>
      <c r="B1" s="13" t="s">
        <v>153</v>
      </c>
      <c r="C1" s="13" t="s">
        <v>154</v>
      </c>
      <c r="D1" s="13" t="s">
        <v>155</v>
      </c>
      <c r="E1" s="13" t="s">
        <v>156</v>
      </c>
    </row>
    <row r="2" spans="1:5">
      <c r="A2" s="12" t="s">
        <v>157</v>
      </c>
      <c r="B2" s="12">
        <v>201803</v>
      </c>
      <c r="C2" s="12" t="s">
        <v>118</v>
      </c>
      <c r="D2" s="12">
        <v>915</v>
      </c>
      <c r="E2" s="12">
        <v>930</v>
      </c>
    </row>
    <row r="3" spans="1:5">
      <c r="A3" s="12" t="s">
        <v>157</v>
      </c>
      <c r="B3" s="12">
        <v>201803</v>
      </c>
      <c r="C3" s="12" t="s">
        <v>119</v>
      </c>
      <c r="D3" s="12">
        <v>915</v>
      </c>
      <c r="E3" s="12">
        <v>930</v>
      </c>
    </row>
    <row r="4" spans="1:5">
      <c r="A4" s="12" t="s">
        <v>157</v>
      </c>
      <c r="B4" s="12">
        <v>201803</v>
      </c>
      <c r="C4" s="12" t="s">
        <v>136</v>
      </c>
      <c r="D4" s="12">
        <v>482</v>
      </c>
      <c r="E4" s="12">
        <v>682</v>
      </c>
    </row>
    <row r="5" spans="1:5">
      <c r="A5" s="12" t="s">
        <v>157</v>
      </c>
      <c r="B5" s="12">
        <v>201803</v>
      </c>
      <c r="C5" s="12" t="s">
        <v>137</v>
      </c>
      <c r="D5" s="12">
        <v>414</v>
      </c>
      <c r="E5" s="12">
        <v>496</v>
      </c>
    </row>
    <row r="6" spans="1:5">
      <c r="A6" s="12" t="s">
        <v>157</v>
      </c>
      <c r="B6" s="12">
        <v>201803</v>
      </c>
      <c r="C6" s="12" t="s">
        <v>138</v>
      </c>
      <c r="D6" s="12">
        <v>228</v>
      </c>
      <c r="E6" s="12">
        <v>279</v>
      </c>
    </row>
    <row r="7" spans="1:5">
      <c r="A7" s="12" t="s">
        <v>157</v>
      </c>
      <c r="B7" s="12">
        <v>201803</v>
      </c>
      <c r="C7" s="12" t="s">
        <v>139</v>
      </c>
      <c r="D7" s="12">
        <v>369</v>
      </c>
      <c r="E7" s="12">
        <v>496</v>
      </c>
    </row>
    <row r="8" spans="1:5">
      <c r="A8" s="12" t="s">
        <v>157</v>
      </c>
      <c r="B8" s="12">
        <v>201803</v>
      </c>
      <c r="C8" s="12" t="s">
        <v>266</v>
      </c>
      <c r="D8" s="12">
        <v>1</v>
      </c>
      <c r="E8" s="12">
        <v>0</v>
      </c>
    </row>
    <row r="9" spans="1:5">
      <c r="A9" s="12" t="s">
        <v>157</v>
      </c>
      <c r="B9" s="12">
        <v>201803</v>
      </c>
      <c r="C9" s="12" t="s">
        <v>158</v>
      </c>
      <c r="D9" s="12">
        <v>335</v>
      </c>
      <c r="E9" s="12">
        <v>372</v>
      </c>
    </row>
    <row r="10" spans="1:5">
      <c r="A10" s="12" t="s">
        <v>157</v>
      </c>
      <c r="B10" s="12">
        <v>201803</v>
      </c>
      <c r="C10" s="12" t="s">
        <v>159</v>
      </c>
      <c r="D10" s="12">
        <v>137</v>
      </c>
      <c r="E10" s="12">
        <v>248</v>
      </c>
    </row>
    <row r="11" spans="1:5">
      <c r="A11" s="12" t="s">
        <v>157</v>
      </c>
      <c r="B11" s="12">
        <v>201803</v>
      </c>
      <c r="C11" s="12" t="s">
        <v>277</v>
      </c>
      <c r="D11" s="12">
        <v>2</v>
      </c>
      <c r="E11" s="12">
        <v>0</v>
      </c>
    </row>
    <row r="12" spans="1:5">
      <c r="A12" s="12" t="s">
        <v>157</v>
      </c>
      <c r="B12" s="12">
        <v>201803</v>
      </c>
      <c r="C12" s="12" t="s">
        <v>278</v>
      </c>
      <c r="D12" s="12">
        <v>13</v>
      </c>
      <c r="E12" s="12">
        <v>0</v>
      </c>
    </row>
    <row r="13" spans="1:5">
      <c r="A13" s="12" t="s">
        <v>157</v>
      </c>
      <c r="B13" s="12">
        <v>201803</v>
      </c>
      <c r="C13" s="12" t="s">
        <v>144</v>
      </c>
      <c r="D13" s="12">
        <v>902</v>
      </c>
      <c r="E13" s="12">
        <v>1178</v>
      </c>
    </row>
    <row r="14" spans="1:5">
      <c r="A14" s="12" t="s">
        <v>157</v>
      </c>
      <c r="B14" s="12">
        <v>201803</v>
      </c>
      <c r="C14" s="12" t="s">
        <v>146</v>
      </c>
      <c r="D14" s="12">
        <v>292</v>
      </c>
      <c r="E14" s="12">
        <v>496</v>
      </c>
    </row>
    <row r="15" spans="1:5">
      <c r="A15" s="12" t="s">
        <v>157</v>
      </c>
      <c r="B15" s="12">
        <v>201803</v>
      </c>
      <c r="C15" s="12" t="s">
        <v>160</v>
      </c>
      <c r="D15" s="12">
        <v>85</v>
      </c>
      <c r="E15" s="12">
        <v>0</v>
      </c>
    </row>
    <row r="16" spans="1:5">
      <c r="A16" s="12" t="s">
        <v>157</v>
      </c>
      <c r="B16" s="12">
        <v>201803</v>
      </c>
      <c r="C16" s="12" t="s">
        <v>148</v>
      </c>
      <c r="D16" s="12">
        <v>467</v>
      </c>
      <c r="E16" s="12">
        <v>682</v>
      </c>
    </row>
    <row r="17" spans="1:5">
      <c r="A17" s="12" t="s">
        <v>157</v>
      </c>
      <c r="B17" s="12">
        <v>201803</v>
      </c>
      <c r="C17" s="12" t="s">
        <v>170</v>
      </c>
      <c r="D17" s="12">
        <v>8</v>
      </c>
      <c r="E17" s="12">
        <v>0</v>
      </c>
    </row>
    <row r="18" spans="1:5">
      <c r="A18" s="12" t="s">
        <v>157</v>
      </c>
      <c r="B18" s="12">
        <v>201803</v>
      </c>
      <c r="C18" s="12" t="s">
        <v>161</v>
      </c>
      <c r="D18" s="12">
        <v>160</v>
      </c>
      <c r="E18" s="12">
        <v>0</v>
      </c>
    </row>
    <row r="19" spans="1:5">
      <c r="A19" s="12" t="s">
        <v>157</v>
      </c>
      <c r="B19" s="12">
        <v>201803</v>
      </c>
      <c r="C19" s="12" t="s">
        <v>109</v>
      </c>
      <c r="D19" s="12">
        <v>903</v>
      </c>
      <c r="E19" s="12">
        <v>930</v>
      </c>
    </row>
    <row r="20" spans="1:5">
      <c r="A20" s="12" t="s">
        <v>157</v>
      </c>
      <c r="B20" s="12">
        <v>201803</v>
      </c>
      <c r="C20" s="12" t="s">
        <v>162</v>
      </c>
      <c r="D20" s="12">
        <v>306</v>
      </c>
      <c r="E20" s="12">
        <v>0</v>
      </c>
    </row>
    <row r="21" spans="1:5">
      <c r="A21" s="12" t="s">
        <v>157</v>
      </c>
      <c r="B21" s="12">
        <v>201803</v>
      </c>
      <c r="C21" s="12" t="s">
        <v>267</v>
      </c>
      <c r="D21" s="12">
        <v>175</v>
      </c>
      <c r="E21" s="12">
        <v>0</v>
      </c>
    </row>
    <row r="22" spans="1:5">
      <c r="A22" s="12" t="s">
        <v>157</v>
      </c>
      <c r="B22" s="12">
        <v>201803</v>
      </c>
      <c r="C22" s="12" t="s">
        <v>111</v>
      </c>
      <c r="D22" s="12">
        <v>507</v>
      </c>
      <c r="E22" s="12">
        <v>527</v>
      </c>
    </row>
    <row r="23" spans="1:5">
      <c r="A23" s="12" t="s">
        <v>157</v>
      </c>
      <c r="B23" s="12">
        <v>201803</v>
      </c>
      <c r="C23" s="12" t="s">
        <v>113</v>
      </c>
      <c r="D23" s="12">
        <v>577</v>
      </c>
      <c r="E23" s="12">
        <v>620</v>
      </c>
    </row>
    <row r="24" spans="1:5">
      <c r="A24" s="12" t="s">
        <v>157</v>
      </c>
      <c r="B24" s="12">
        <v>201803</v>
      </c>
      <c r="C24" s="12" t="s">
        <v>114</v>
      </c>
      <c r="D24" s="12">
        <v>408</v>
      </c>
      <c r="E24" s="12">
        <v>434</v>
      </c>
    </row>
    <row r="25" spans="1:5">
      <c r="A25" s="12" t="s">
        <v>157</v>
      </c>
      <c r="B25" s="12">
        <v>201803</v>
      </c>
      <c r="C25" s="12" t="s">
        <v>116</v>
      </c>
      <c r="D25" s="12">
        <v>557</v>
      </c>
      <c r="E25" s="12">
        <v>558</v>
      </c>
    </row>
    <row r="26" spans="1:5">
      <c r="A26" s="12" t="s">
        <v>157</v>
      </c>
      <c r="B26" s="12">
        <v>201803</v>
      </c>
      <c r="C26" s="12" t="s">
        <v>163</v>
      </c>
      <c r="D26" s="12">
        <v>6</v>
      </c>
      <c r="E26" s="12">
        <v>0</v>
      </c>
    </row>
    <row r="27" spans="1:5">
      <c r="A27" s="12" t="s">
        <v>157</v>
      </c>
      <c r="B27" s="12">
        <v>201803</v>
      </c>
      <c r="C27" s="12" t="s">
        <v>132</v>
      </c>
      <c r="D27" s="12">
        <v>960</v>
      </c>
      <c r="E27" s="12">
        <v>992</v>
      </c>
    </row>
    <row r="28" spans="1:5">
      <c r="A28" s="12" t="s">
        <v>157</v>
      </c>
      <c r="B28" s="12">
        <v>201803</v>
      </c>
      <c r="C28" s="12" t="s">
        <v>164</v>
      </c>
      <c r="D28" s="12">
        <v>31</v>
      </c>
      <c r="E28" s="12">
        <v>0</v>
      </c>
    </row>
    <row r="29" spans="1:5">
      <c r="A29" s="12" t="s">
        <v>157</v>
      </c>
      <c r="B29" s="12">
        <v>201803</v>
      </c>
      <c r="C29" s="12" t="s">
        <v>265</v>
      </c>
      <c r="D29" s="12">
        <v>3</v>
      </c>
      <c r="E29" s="12">
        <v>0</v>
      </c>
    </row>
    <row r="30" spans="1:5">
      <c r="A30" s="12" t="s">
        <v>157</v>
      </c>
      <c r="B30" s="12">
        <v>201803</v>
      </c>
      <c r="C30" s="12" t="s">
        <v>121</v>
      </c>
      <c r="D30" s="12">
        <v>674</v>
      </c>
      <c r="E30" s="12">
        <v>744</v>
      </c>
    </row>
    <row r="31" spans="1:5">
      <c r="A31" s="12" t="s">
        <v>157</v>
      </c>
      <c r="B31" s="12">
        <v>201803</v>
      </c>
      <c r="C31" s="12" t="s">
        <v>123</v>
      </c>
      <c r="D31" s="12">
        <v>720</v>
      </c>
      <c r="E31" s="12">
        <v>744</v>
      </c>
    </row>
    <row r="32" spans="1:5">
      <c r="A32" s="12" t="s">
        <v>157</v>
      </c>
      <c r="B32" s="12">
        <v>201803</v>
      </c>
      <c r="C32" s="12" t="s">
        <v>107</v>
      </c>
      <c r="D32" s="12">
        <v>770</v>
      </c>
      <c r="E32" s="12">
        <v>744</v>
      </c>
    </row>
    <row r="33" spans="1:5">
      <c r="A33" s="12" t="s">
        <v>157</v>
      </c>
      <c r="B33" s="12">
        <v>201803</v>
      </c>
      <c r="C33" s="12" t="s">
        <v>272</v>
      </c>
      <c r="D33" s="12">
        <v>2</v>
      </c>
      <c r="E33" s="12">
        <v>0</v>
      </c>
    </row>
    <row r="34" spans="1:5">
      <c r="A34" s="12" t="s">
        <v>157</v>
      </c>
      <c r="B34" s="12">
        <v>201803</v>
      </c>
      <c r="C34" s="12" t="s">
        <v>276</v>
      </c>
      <c r="D34" s="12">
        <v>3</v>
      </c>
      <c r="E34" s="12">
        <v>0</v>
      </c>
    </row>
    <row r="35" spans="1:5">
      <c r="A35" s="12" t="s">
        <v>157</v>
      </c>
      <c r="B35" s="12">
        <v>201803</v>
      </c>
      <c r="C35" s="12" t="s">
        <v>125</v>
      </c>
      <c r="D35" s="12">
        <v>915</v>
      </c>
      <c r="E35" s="12">
        <v>992</v>
      </c>
    </row>
    <row r="36" spans="1:5">
      <c r="A36" s="12" t="s">
        <v>157</v>
      </c>
      <c r="B36" s="12">
        <v>201803</v>
      </c>
      <c r="C36" s="12" t="s">
        <v>126</v>
      </c>
      <c r="D36" s="12">
        <v>714</v>
      </c>
      <c r="E36" s="12">
        <v>713</v>
      </c>
    </row>
    <row r="37" spans="1:5">
      <c r="A37" s="12" t="s">
        <v>157</v>
      </c>
      <c r="B37" s="12">
        <v>201803</v>
      </c>
      <c r="C37" s="12" t="s">
        <v>127</v>
      </c>
      <c r="D37" s="12">
        <v>243</v>
      </c>
      <c r="E37" s="12">
        <v>341</v>
      </c>
    </row>
    <row r="38" spans="1:5">
      <c r="A38" s="12" t="s">
        <v>157</v>
      </c>
      <c r="B38" s="12">
        <v>201803</v>
      </c>
      <c r="C38" s="12" t="s">
        <v>143</v>
      </c>
      <c r="D38" s="12">
        <v>43</v>
      </c>
      <c r="E38" s="12">
        <v>124</v>
      </c>
    </row>
    <row r="39" spans="1:5">
      <c r="A39" s="12" t="s">
        <v>157</v>
      </c>
      <c r="B39" s="12">
        <v>201803</v>
      </c>
      <c r="C39" s="12" t="s">
        <v>165</v>
      </c>
      <c r="D39" s="12">
        <v>11</v>
      </c>
      <c r="E39" s="12">
        <v>0</v>
      </c>
    </row>
    <row r="40" spans="1:5">
      <c r="A40" s="12" t="s">
        <v>157</v>
      </c>
      <c r="B40" s="12">
        <v>201803</v>
      </c>
      <c r="C40" s="12" t="s">
        <v>166</v>
      </c>
      <c r="D40" s="12">
        <v>10</v>
      </c>
      <c r="E40" s="12">
        <v>0</v>
      </c>
    </row>
    <row r="41" spans="1:5">
      <c r="A41" s="12" t="s">
        <v>157</v>
      </c>
      <c r="B41" s="12">
        <v>201803</v>
      </c>
      <c r="C41" s="12" t="s">
        <v>135</v>
      </c>
      <c r="D41" s="12">
        <v>796</v>
      </c>
      <c r="E41" s="12">
        <v>992</v>
      </c>
    </row>
    <row r="42" spans="1:5">
      <c r="A42" s="12" t="s">
        <v>157</v>
      </c>
      <c r="B42" s="12">
        <v>201803</v>
      </c>
      <c r="C42" s="12" t="s">
        <v>140</v>
      </c>
      <c r="D42" s="12">
        <v>392</v>
      </c>
      <c r="E42" s="12">
        <v>434</v>
      </c>
    </row>
    <row r="43" spans="1:5">
      <c r="A43" s="12" t="s">
        <v>157</v>
      </c>
      <c r="B43" s="12">
        <v>201803</v>
      </c>
      <c r="C43" s="12" t="s">
        <v>141</v>
      </c>
      <c r="D43" s="12">
        <v>154</v>
      </c>
      <c r="E43" s="12">
        <v>279</v>
      </c>
    </row>
    <row r="44" spans="1:5">
      <c r="A44" s="12" t="s">
        <v>157</v>
      </c>
      <c r="B44" s="12">
        <v>201803</v>
      </c>
      <c r="C44" s="12" t="s">
        <v>167</v>
      </c>
      <c r="D44" s="12">
        <v>164</v>
      </c>
      <c r="E44" s="12">
        <v>248</v>
      </c>
    </row>
    <row r="45" spans="1:5">
      <c r="A45" s="12" t="s">
        <v>157</v>
      </c>
      <c r="B45" s="12">
        <v>201803</v>
      </c>
      <c r="C45" s="12" t="s">
        <v>145</v>
      </c>
      <c r="D45" s="12">
        <v>863</v>
      </c>
      <c r="E45" s="12">
        <v>961</v>
      </c>
    </row>
    <row r="46" spans="1:5">
      <c r="A46" s="12" t="s">
        <v>157</v>
      </c>
      <c r="B46" s="12">
        <v>201803</v>
      </c>
      <c r="C46" s="12" t="s">
        <v>147</v>
      </c>
      <c r="D46" s="12">
        <v>269</v>
      </c>
      <c r="E46" s="12">
        <v>434</v>
      </c>
    </row>
    <row r="47" spans="1:5">
      <c r="A47" s="12" t="s">
        <v>157</v>
      </c>
      <c r="B47" s="12">
        <v>201803</v>
      </c>
      <c r="C47" s="12" t="s">
        <v>279</v>
      </c>
      <c r="D47" s="12">
        <v>1</v>
      </c>
      <c r="E47" s="12">
        <v>0</v>
      </c>
    </row>
    <row r="48" spans="1:5">
      <c r="A48" s="12" t="s">
        <v>157</v>
      </c>
      <c r="B48" s="12">
        <v>201803</v>
      </c>
      <c r="C48" s="12" t="s">
        <v>108</v>
      </c>
      <c r="D48" s="12">
        <v>787</v>
      </c>
      <c r="E48" s="12">
        <v>868</v>
      </c>
    </row>
    <row r="49" spans="1:5">
      <c r="A49" s="12" t="s">
        <v>157</v>
      </c>
      <c r="B49" s="12">
        <v>201803</v>
      </c>
      <c r="C49" s="12" t="s">
        <v>110</v>
      </c>
      <c r="D49" s="12">
        <v>704</v>
      </c>
      <c r="E49" s="12">
        <v>775</v>
      </c>
    </row>
    <row r="50" spans="1:5">
      <c r="A50" s="12" t="s">
        <v>157</v>
      </c>
      <c r="B50" s="12">
        <v>201803</v>
      </c>
      <c r="C50" s="12" t="s">
        <v>168</v>
      </c>
      <c r="D50" s="12">
        <v>0</v>
      </c>
      <c r="E50" s="12">
        <v>0</v>
      </c>
    </row>
    <row r="51" spans="1:5">
      <c r="A51" s="12" t="s">
        <v>157</v>
      </c>
      <c r="B51" s="12">
        <v>201803</v>
      </c>
      <c r="C51" s="12" t="s">
        <v>263</v>
      </c>
      <c r="D51" s="12">
        <v>3</v>
      </c>
      <c r="E51" s="12">
        <v>0</v>
      </c>
    </row>
    <row r="52" spans="1:5">
      <c r="A52" s="12" t="s">
        <v>157</v>
      </c>
      <c r="B52" s="12">
        <v>201803</v>
      </c>
      <c r="C52" s="12" t="s">
        <v>112</v>
      </c>
      <c r="D52" s="12">
        <v>751</v>
      </c>
      <c r="E52" s="12">
        <v>775</v>
      </c>
    </row>
    <row r="53" spans="1:5">
      <c r="A53" s="12" t="s">
        <v>157</v>
      </c>
      <c r="B53" s="12">
        <v>201803</v>
      </c>
      <c r="C53" s="12" t="s">
        <v>115</v>
      </c>
      <c r="D53" s="12">
        <v>611</v>
      </c>
      <c r="E53" s="12">
        <v>620</v>
      </c>
    </row>
    <row r="54" spans="1:5">
      <c r="A54" s="12" t="s">
        <v>157</v>
      </c>
      <c r="B54" s="12">
        <v>201803</v>
      </c>
      <c r="C54" s="12" t="s">
        <v>128</v>
      </c>
      <c r="D54" s="12">
        <v>563</v>
      </c>
      <c r="E54" s="12">
        <v>620</v>
      </c>
    </row>
    <row r="55" spans="1:5">
      <c r="A55" s="12" t="s">
        <v>157</v>
      </c>
      <c r="B55" s="12">
        <v>201803</v>
      </c>
      <c r="C55" s="12" t="s">
        <v>129</v>
      </c>
      <c r="D55" s="12">
        <v>510</v>
      </c>
      <c r="E55" s="12">
        <v>558</v>
      </c>
    </row>
    <row r="56" spans="1:5">
      <c r="A56" s="12" t="s">
        <v>157</v>
      </c>
      <c r="B56" s="12">
        <v>201803</v>
      </c>
      <c r="C56" s="12" t="s">
        <v>130</v>
      </c>
      <c r="D56" s="12">
        <v>679</v>
      </c>
      <c r="E56" s="12">
        <v>682</v>
      </c>
    </row>
    <row r="57" spans="1:5">
      <c r="A57" s="12" t="s">
        <v>157</v>
      </c>
      <c r="B57" s="12">
        <v>201803</v>
      </c>
      <c r="C57" s="12" t="s">
        <v>169</v>
      </c>
      <c r="D57" s="12">
        <v>31</v>
      </c>
      <c r="E57" s="12">
        <v>0</v>
      </c>
    </row>
    <row r="58" spans="1:5">
      <c r="A58" s="12" t="s">
        <v>157</v>
      </c>
      <c r="B58" s="12">
        <v>201803</v>
      </c>
      <c r="C58" s="12" t="s">
        <v>131</v>
      </c>
      <c r="D58" s="12">
        <v>658</v>
      </c>
      <c r="E58" s="12">
        <v>713</v>
      </c>
    </row>
    <row r="59" spans="1:5">
      <c r="A59" s="12" t="s">
        <v>157</v>
      </c>
      <c r="B59" s="12">
        <v>201803</v>
      </c>
      <c r="C59" s="12" t="s">
        <v>133</v>
      </c>
      <c r="D59" s="12">
        <v>971</v>
      </c>
      <c r="E59" s="12">
        <v>992</v>
      </c>
    </row>
    <row r="60" spans="1:5">
      <c r="A60" s="12" t="s">
        <v>157</v>
      </c>
      <c r="B60" s="12">
        <v>201803</v>
      </c>
      <c r="C60" s="12" t="s">
        <v>117</v>
      </c>
      <c r="D60" s="12">
        <v>730</v>
      </c>
      <c r="E60" s="12">
        <v>744</v>
      </c>
    </row>
    <row r="61" spans="1:5">
      <c r="A61" s="12" t="s">
        <v>157</v>
      </c>
      <c r="B61" s="12">
        <v>201803</v>
      </c>
      <c r="C61" s="12" t="s">
        <v>256</v>
      </c>
      <c r="D61" s="12">
        <v>1</v>
      </c>
      <c r="E61" s="12">
        <v>0</v>
      </c>
    </row>
    <row r="62" spans="1:5">
      <c r="A62" s="12" t="s">
        <v>157</v>
      </c>
      <c r="B62" s="12">
        <v>201803</v>
      </c>
      <c r="C62" s="12" t="s">
        <v>120</v>
      </c>
      <c r="D62" s="12">
        <v>282</v>
      </c>
      <c r="E62" s="12">
        <v>341</v>
      </c>
    </row>
    <row r="63" spans="1:5">
      <c r="A63" s="12" t="s">
        <v>157</v>
      </c>
      <c r="B63" s="12">
        <v>201803</v>
      </c>
      <c r="C63" s="12" t="s">
        <v>122</v>
      </c>
      <c r="D63" s="12">
        <v>731</v>
      </c>
      <c r="E63" s="12">
        <v>744</v>
      </c>
    </row>
    <row r="64" spans="1:5">
      <c r="A64" s="12" t="s">
        <v>157</v>
      </c>
      <c r="B64" s="12">
        <v>201803</v>
      </c>
      <c r="C64" s="12" t="s">
        <v>124</v>
      </c>
      <c r="D64" s="12">
        <v>720</v>
      </c>
      <c r="E64" s="12">
        <v>744</v>
      </c>
    </row>
    <row r="65" spans="1:5">
      <c r="A65" s="12" t="s">
        <v>157</v>
      </c>
      <c r="B65" s="12">
        <v>201803</v>
      </c>
      <c r="C65" s="12" t="s">
        <v>274</v>
      </c>
      <c r="D65" s="12">
        <v>1</v>
      </c>
      <c r="E65" s="12">
        <v>0</v>
      </c>
    </row>
    <row r="66" spans="1:5">
      <c r="A66" s="12" t="s">
        <v>157</v>
      </c>
      <c r="B66" s="12">
        <v>201803</v>
      </c>
      <c r="C66" s="12" t="s">
        <v>275</v>
      </c>
      <c r="D66" s="12">
        <v>8</v>
      </c>
      <c r="E66" s="12">
        <v>0</v>
      </c>
    </row>
    <row r="67" spans="1:5">
      <c r="A67" s="12" t="s">
        <v>157</v>
      </c>
      <c r="B67" s="12">
        <v>201803</v>
      </c>
      <c r="C67" s="12" t="s">
        <v>273</v>
      </c>
      <c r="D67" s="12">
        <v>10</v>
      </c>
      <c r="E67" s="12">
        <v>0</v>
      </c>
    </row>
    <row r="68" spans="1:5">
      <c r="A68" s="110" t="s">
        <v>157</v>
      </c>
      <c r="B68" s="110">
        <v>201803</v>
      </c>
      <c r="C68" s="110" t="s">
        <v>280</v>
      </c>
      <c r="D68" s="110">
        <v>1</v>
      </c>
      <c r="E68" s="110">
        <v>0</v>
      </c>
    </row>
    <row r="69" spans="1:5">
      <c r="A69" s="110" t="s">
        <v>157</v>
      </c>
      <c r="B69" s="110">
        <v>201803</v>
      </c>
      <c r="C69" s="110" t="s">
        <v>281</v>
      </c>
      <c r="D69" s="110">
        <v>6</v>
      </c>
      <c r="E69" s="110">
        <v>0</v>
      </c>
    </row>
    <row r="70" spans="1:5">
      <c r="A70" s="110" t="s">
        <v>157</v>
      </c>
      <c r="B70" s="110">
        <v>201803</v>
      </c>
      <c r="C70" s="110" t="s">
        <v>134</v>
      </c>
      <c r="D70" s="110">
        <v>376</v>
      </c>
      <c r="E70" s="110">
        <v>527</v>
      </c>
    </row>
    <row r="82" spans="3:5">
      <c r="C82" s="14" t="s">
        <v>138</v>
      </c>
      <c r="D82" s="12">
        <f>SUMIF($C$2:$C$81,"33A",$D$2:$D$81) + SUMIF($C$2:$C$81,"33B",$D$2:$D$81)</f>
        <v>0</v>
      </c>
      <c r="E82" s="12">
        <f>SUMIF($C$2:$C$81,"33A",$E$2:$E$81) + SUMIF($C$2:$C$81,"33B",$E$2:$E$81)</f>
        <v>0</v>
      </c>
    </row>
    <row r="83" spans="3:5">
      <c r="C83" s="14" t="s">
        <v>142</v>
      </c>
      <c r="D83" s="12">
        <f>SUMIF($C$2:$C$81,"38A",$D$2:$D$81) + SUMIF($C$2:$C$81,"38B",$D$2:$D$81)</f>
        <v>499</v>
      </c>
      <c r="E83" s="12">
        <f>SUMIF($C$2:$C$81,"38A",$D$2:$D$81) + SUMIF($C$2:$C$81,"38B",$D$2:$D$81)</f>
        <v>499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2018-04-26T11:28:59Z</dcterms:modified>
</cp:coreProperties>
</file>