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CHPPD!$A:$R</definedName>
    <definedName name="_xlnm.Print_Area" localSheetId="3">'Unify Report'!$B$1:$V$50</definedName>
    <definedName name="Query_from_PSD" localSheetId="4" hidden="1">Beddays_Data!$A$1:$E$71</definedName>
  </definedNames>
  <calcPr calcId="145621"/>
</workbook>
</file>

<file path=xl/calcChain.xml><?xml version="1.0" encoding="utf-8"?>
<calcChain xmlns="http://schemas.openxmlformats.org/spreadsheetml/2006/main">
  <c r="C53" i="1" l="1"/>
  <c r="V40" i="1" l="1"/>
  <c r="U48" i="1"/>
  <c r="U44" i="1"/>
  <c r="T49" i="1"/>
  <c r="S49" i="1"/>
  <c r="V49" i="1" s="1"/>
  <c r="T48" i="1"/>
  <c r="S48" i="1"/>
  <c r="V48" i="1" s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V41" i="1" s="1"/>
  <c r="T40" i="1"/>
  <c r="S40" i="1"/>
  <c r="T39" i="1"/>
  <c r="S39" i="1"/>
  <c r="V39" i="1" s="1"/>
  <c r="T38" i="1"/>
  <c r="S38" i="1"/>
  <c r="T37" i="1"/>
  <c r="S37" i="1"/>
  <c r="V37" i="1" s="1"/>
  <c r="T36" i="1"/>
  <c r="S36" i="1"/>
  <c r="U36" i="1" s="1"/>
  <c r="T35" i="1"/>
  <c r="S35" i="1"/>
  <c r="V35" i="1" s="1"/>
  <c r="T34" i="1"/>
  <c r="S34" i="1"/>
  <c r="T33" i="1"/>
  <c r="S33" i="1"/>
  <c r="V33" i="1" s="1"/>
  <c r="T32" i="1"/>
  <c r="S32" i="1"/>
  <c r="V32" i="1" s="1"/>
  <c r="T31" i="1"/>
  <c r="S31" i="1"/>
  <c r="V31" i="1" s="1"/>
  <c r="T30" i="1"/>
  <c r="S30" i="1"/>
  <c r="T29" i="1"/>
  <c r="S29" i="1"/>
  <c r="V29" i="1" s="1"/>
  <c r="T28" i="1"/>
  <c r="S28" i="1"/>
  <c r="U28" i="1" s="1"/>
  <c r="T27" i="1"/>
  <c r="S27" i="1"/>
  <c r="V27" i="1" s="1"/>
  <c r="T26" i="1"/>
  <c r="S26" i="1"/>
  <c r="T25" i="1"/>
  <c r="S25" i="1"/>
  <c r="V25" i="1" s="1"/>
  <c r="T24" i="1"/>
  <c r="S24" i="1"/>
  <c r="V24" i="1" s="1"/>
  <c r="T23" i="1"/>
  <c r="S23" i="1"/>
  <c r="V23" i="1" s="1"/>
  <c r="T22" i="1"/>
  <c r="S22" i="1"/>
  <c r="T21" i="1"/>
  <c r="S21" i="1"/>
  <c r="V21" i="1" s="1"/>
  <c r="T20" i="1"/>
  <c r="S20" i="1"/>
  <c r="U20" i="1" s="1"/>
  <c r="T19" i="1"/>
  <c r="S19" i="1"/>
  <c r="V19" i="1" s="1"/>
  <c r="T18" i="1"/>
  <c r="S18" i="1"/>
  <c r="T17" i="1"/>
  <c r="S17" i="1"/>
  <c r="V17" i="1" s="1"/>
  <c r="T16" i="1"/>
  <c r="S16" i="1"/>
  <c r="V16" i="1" s="1"/>
  <c r="T15" i="1"/>
  <c r="S15" i="1"/>
  <c r="V15" i="1" s="1"/>
  <c r="T14" i="1"/>
  <c r="S14" i="1"/>
  <c r="T13" i="1"/>
  <c r="S13" i="1"/>
  <c r="V13" i="1" s="1"/>
  <c r="T12" i="1"/>
  <c r="S12" i="1"/>
  <c r="U12" i="1" s="1"/>
  <c r="T11" i="1"/>
  <c r="S11" i="1"/>
  <c r="V11" i="1" s="1"/>
  <c r="T10" i="1"/>
  <c r="S10" i="1"/>
  <c r="T9" i="1"/>
  <c r="S9" i="1"/>
  <c r="V9" i="1" s="1"/>
  <c r="T8" i="1"/>
  <c r="S8" i="1"/>
  <c r="V8" i="1" s="1"/>
  <c r="T7" i="1"/>
  <c r="S7" i="1"/>
  <c r="V7" i="1" s="1"/>
  <c r="T6" i="1"/>
  <c r="S6" i="1"/>
  <c r="T5" i="1"/>
  <c r="S5" i="1"/>
  <c r="V5" i="1" s="1"/>
  <c r="T4" i="1"/>
  <c r="S4" i="1"/>
  <c r="V4" i="1" s="1"/>
  <c r="T3" i="1"/>
  <c r="S3" i="1"/>
  <c r="V3" i="1" s="1"/>
  <c r="T2" i="1"/>
  <c r="S2" i="1"/>
  <c r="U8" i="1" l="1"/>
  <c r="V12" i="1"/>
  <c r="U16" i="1"/>
  <c r="V20" i="1"/>
  <c r="U24" i="1"/>
  <c r="V28" i="1"/>
  <c r="U32" i="1"/>
  <c r="V36" i="1"/>
  <c r="U40" i="1"/>
  <c r="V44" i="1"/>
  <c r="V43" i="1"/>
  <c r="V45" i="1"/>
  <c r="V47" i="1"/>
  <c r="V2" i="1"/>
  <c r="V6" i="1"/>
  <c r="V10" i="1"/>
  <c r="V14" i="1"/>
  <c r="V18" i="1"/>
  <c r="V22" i="1"/>
  <c r="V26" i="1"/>
  <c r="V30" i="1"/>
  <c r="V34" i="1"/>
  <c r="V38" i="1"/>
  <c r="V42" i="1"/>
  <c r="V46" i="1"/>
  <c r="U4" i="1"/>
  <c r="U49" i="1"/>
  <c r="U2" i="1"/>
  <c r="U6" i="1"/>
  <c r="U10" i="1"/>
  <c r="U14" i="1"/>
  <c r="U18" i="1"/>
  <c r="U22" i="1"/>
  <c r="U26" i="1"/>
  <c r="U30" i="1"/>
  <c r="U34" i="1"/>
  <c r="U38" i="1"/>
  <c r="U42" i="1"/>
  <c r="U46" i="1"/>
  <c r="U3" i="1"/>
  <c r="U7" i="1"/>
  <c r="U11" i="1"/>
  <c r="U15" i="1"/>
  <c r="U19" i="1"/>
  <c r="U23" i="1"/>
  <c r="U27" i="1"/>
  <c r="U31" i="1"/>
  <c r="U35" i="1"/>
  <c r="U39" i="1"/>
  <c r="U43" i="1"/>
  <c r="U47" i="1"/>
  <c r="U5" i="1"/>
  <c r="U9" i="1"/>
  <c r="U13" i="1"/>
  <c r="U17" i="1"/>
  <c r="U21" i="1"/>
  <c r="U25" i="1"/>
  <c r="U29" i="1"/>
  <c r="U33" i="1"/>
  <c r="U37" i="1"/>
  <c r="U41" i="1"/>
  <c r="U45" i="1"/>
  <c r="C54" i="1"/>
  <c r="P53" i="1"/>
  <c r="P54" i="1" s="1"/>
  <c r="O53" i="1"/>
  <c r="O54" i="1" s="1"/>
  <c r="L53" i="1"/>
  <c r="L54" i="1" s="1"/>
  <c r="K53" i="1"/>
  <c r="K54" i="1" s="1"/>
  <c r="H53" i="1"/>
  <c r="H54" i="1" s="1"/>
  <c r="G53" i="1"/>
  <c r="G54" i="1" s="1"/>
  <c r="D53" i="1"/>
  <c r="D54" i="1" s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I6" i="2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4" i="3" l="1"/>
  <c r="L44" i="2" s="1"/>
  <c r="D84" i="3"/>
  <c r="K44" i="2" s="1"/>
  <c r="Q38" i="5" s="1"/>
  <c r="E83" i="3"/>
  <c r="L40" i="2" s="1"/>
  <c r="N40" i="2" s="1"/>
  <c r="D83" i="3"/>
  <c r="K40" i="2" s="1"/>
  <c r="Q34" i="5" s="1"/>
  <c r="K7" i="2"/>
  <c r="Q4" i="5" s="1"/>
  <c r="L7" i="2"/>
  <c r="N7" i="2" s="1"/>
  <c r="K8" i="2"/>
  <c r="Q5" i="5" s="1"/>
  <c r="L8" i="2"/>
  <c r="N8" i="2" s="1"/>
  <c r="K9" i="2"/>
  <c r="Q6" i="5" s="1"/>
  <c r="L9" i="2"/>
  <c r="N9" i="2" s="1"/>
  <c r="K10" i="2"/>
  <c r="Q7" i="5" s="1"/>
  <c r="L10" i="2"/>
  <c r="K11" i="2"/>
  <c r="Q8" i="5" s="1"/>
  <c r="L11" i="2"/>
  <c r="N11" i="2" s="1"/>
  <c r="K12" i="2"/>
  <c r="Q9" i="5" s="1"/>
  <c r="L12" i="2"/>
  <c r="N12" i="2" s="1"/>
  <c r="K13" i="2"/>
  <c r="Q10" i="5" s="1"/>
  <c r="L13" i="2"/>
  <c r="K14" i="2"/>
  <c r="Q11" i="5" s="1"/>
  <c r="L14" i="2"/>
  <c r="N14" i="2" s="1"/>
  <c r="K15" i="2"/>
  <c r="Q12" i="5" s="1"/>
  <c r="L15" i="2"/>
  <c r="N15" i="2" s="1"/>
  <c r="K16" i="2"/>
  <c r="Q13" i="5" s="1"/>
  <c r="L16" i="2"/>
  <c r="N16" i="2" s="1"/>
  <c r="K17" i="2"/>
  <c r="Q14" i="5" s="1"/>
  <c r="L17" i="2"/>
  <c r="K18" i="2"/>
  <c r="Q15" i="5" s="1"/>
  <c r="L18" i="2"/>
  <c r="K20" i="2"/>
  <c r="Q16" i="5" s="1"/>
  <c r="L20" i="2"/>
  <c r="N20" i="2" s="1"/>
  <c r="K21" i="2"/>
  <c r="Q17" i="5" s="1"/>
  <c r="L21" i="2"/>
  <c r="K22" i="2"/>
  <c r="Q18" i="5" s="1"/>
  <c r="L22" i="2"/>
  <c r="K23" i="2"/>
  <c r="Q19" i="5" s="1"/>
  <c r="L23" i="2"/>
  <c r="N23" i="2" s="1"/>
  <c r="K24" i="2"/>
  <c r="Q20" i="5" s="1"/>
  <c r="L24" i="2"/>
  <c r="N24" i="2" s="1"/>
  <c r="K25" i="2"/>
  <c r="Q21" i="5" s="1"/>
  <c r="L25" i="2"/>
  <c r="N25" i="2" s="1"/>
  <c r="K26" i="2"/>
  <c r="Q22" i="5" s="1"/>
  <c r="L26" i="2"/>
  <c r="N26" i="2" s="1"/>
  <c r="K28" i="2"/>
  <c r="Q23" i="5" s="1"/>
  <c r="L28" i="2"/>
  <c r="N28" i="2" s="1"/>
  <c r="K29" i="2"/>
  <c r="Q24" i="5" s="1"/>
  <c r="L29" i="2"/>
  <c r="K30" i="2"/>
  <c r="Q25" i="5" s="1"/>
  <c r="L30" i="2"/>
  <c r="N30" i="2" s="1"/>
  <c r="K31" i="2"/>
  <c r="Q26" i="5" s="1"/>
  <c r="L31" i="2"/>
  <c r="N31" i="2" s="1"/>
  <c r="K32" i="2"/>
  <c r="Q27" i="5" s="1"/>
  <c r="L32" i="2"/>
  <c r="N32" i="2" s="1"/>
  <c r="K33" i="2"/>
  <c r="Q28" i="5" s="1"/>
  <c r="L33" i="2"/>
  <c r="N33" i="2" s="1"/>
  <c r="K34" i="2"/>
  <c r="Q29" i="5" s="1"/>
  <c r="L34" i="2"/>
  <c r="K36" i="2"/>
  <c r="Q30" i="5" s="1"/>
  <c r="L36" i="2"/>
  <c r="N36" i="2" s="1"/>
  <c r="K37" i="2"/>
  <c r="Q31" i="5" s="1"/>
  <c r="L37" i="2"/>
  <c r="N37" i="2" s="1"/>
  <c r="K38" i="2"/>
  <c r="Q32" i="5" s="1"/>
  <c r="L38" i="2"/>
  <c r="K39" i="2"/>
  <c r="Q33" i="5" s="1"/>
  <c r="L39" i="2"/>
  <c r="N39" i="2" s="1"/>
  <c r="K41" i="2"/>
  <c r="Q35" i="5" s="1"/>
  <c r="L41" i="2"/>
  <c r="N41" i="2" s="1"/>
  <c r="K42" i="2"/>
  <c r="Q36" i="5" s="1"/>
  <c r="L42" i="2"/>
  <c r="K43" i="2"/>
  <c r="Q37" i="5" s="1"/>
  <c r="L43" i="2"/>
  <c r="N43" i="2" s="1"/>
  <c r="K45" i="2"/>
  <c r="Q39" i="5" s="1"/>
  <c r="L45" i="2"/>
  <c r="K46" i="2"/>
  <c r="Q40" i="5" s="1"/>
  <c r="L46" i="2"/>
  <c r="K47" i="2"/>
  <c r="Q41" i="5" s="1"/>
  <c r="L47" i="2"/>
  <c r="N47" i="2" s="1"/>
  <c r="K48" i="2"/>
  <c r="Q42" i="5" s="1"/>
  <c r="L48" i="2"/>
  <c r="K49" i="2"/>
  <c r="Q43" i="5" s="1"/>
  <c r="L49" i="2"/>
  <c r="K50" i="2"/>
  <c r="Q44" i="5" s="1"/>
  <c r="L50" i="2"/>
  <c r="L6" i="2"/>
  <c r="K6" i="2"/>
  <c r="Q3" i="5" s="1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O44" i="4" l="1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F34" i="2"/>
  <c r="F25" i="2"/>
  <c r="I25" i="2" s="1"/>
  <c r="F16" i="2"/>
  <c r="F8" i="2"/>
  <c r="F47" i="2"/>
  <c r="I47" i="2" s="1"/>
  <c r="G38" i="2"/>
  <c r="G29" i="2"/>
  <c r="G20" i="2"/>
  <c r="G11" i="2"/>
  <c r="G48" i="2"/>
  <c r="F40" i="2"/>
  <c r="F31" i="2"/>
  <c r="F22" i="2"/>
  <c r="F13" i="2"/>
  <c r="I13" i="2" s="1"/>
  <c r="G24" i="2"/>
  <c r="F36" i="2"/>
  <c r="F17" i="2"/>
  <c r="I17" i="2" s="1"/>
  <c r="L19" i="2"/>
  <c r="N19" i="2" s="1"/>
  <c r="K35" i="2"/>
  <c r="M35" i="2" s="1"/>
  <c r="K27" i="2"/>
  <c r="M27" i="2" s="1"/>
  <c r="M40" i="2"/>
  <c r="K51" i="2"/>
  <c r="K19" i="2"/>
  <c r="M19" i="2" s="1"/>
  <c r="L27" i="2"/>
  <c r="N27" i="2" s="1"/>
  <c r="L51" i="2"/>
  <c r="M48" i="2"/>
  <c r="M46" i="2"/>
  <c r="M34" i="2"/>
  <c r="M30" i="2"/>
  <c r="M18" i="2"/>
  <c r="M14" i="2"/>
  <c r="M10" i="2"/>
  <c r="M49" i="2"/>
  <c r="M45" i="2"/>
  <c r="M44" i="2"/>
  <c r="M50" i="2"/>
  <c r="M43" i="2"/>
  <c r="M41" i="2"/>
  <c r="M37" i="2"/>
  <c r="M32" i="2"/>
  <c r="M28" i="2"/>
  <c r="M25" i="2"/>
  <c r="M21" i="2"/>
  <c r="M16" i="2"/>
  <c r="M12" i="2"/>
  <c r="M8" i="2"/>
  <c r="M42" i="2"/>
  <c r="M38" i="2"/>
  <c r="M36" i="2"/>
  <c r="M33" i="2"/>
  <c r="M29" i="2"/>
  <c r="M26" i="2"/>
  <c r="M24" i="2"/>
  <c r="M22" i="2"/>
  <c r="M20" i="2"/>
  <c r="M17" i="2"/>
  <c r="M13" i="2"/>
  <c r="M9" i="2"/>
  <c r="M7" i="2"/>
  <c r="L35" i="2"/>
  <c r="N35" i="2" s="1"/>
  <c r="M31" i="2"/>
  <c r="N42" i="2"/>
  <c r="N29" i="2"/>
  <c r="M15" i="2"/>
  <c r="M6" i="2"/>
  <c r="N6" i="2"/>
  <c r="M23" i="2"/>
  <c r="N13" i="2"/>
  <c r="N45" i="2"/>
  <c r="N38" i="2"/>
  <c r="N46" i="2"/>
  <c r="N34" i="2"/>
  <c r="N10" i="2"/>
  <c r="N50" i="2"/>
  <c r="M47" i="2"/>
  <c r="M39" i="2"/>
  <c r="N22" i="2"/>
  <c r="N18" i="2"/>
  <c r="M11" i="2"/>
  <c r="N49" i="2"/>
  <c r="N21" i="2"/>
  <c r="N17" i="2"/>
  <c r="N48" i="2"/>
  <c r="N44" i="2"/>
  <c r="I40" i="2" l="1"/>
  <c r="I16" i="2"/>
  <c r="I50" i="2"/>
  <c r="I33" i="2"/>
  <c r="I10" i="2"/>
  <c r="I45" i="2"/>
  <c r="I44" i="2"/>
  <c r="I30" i="2"/>
  <c r="H50" i="4"/>
  <c r="I22" i="2"/>
  <c r="I34" i="2"/>
  <c r="I28" i="2"/>
  <c r="I9" i="2"/>
  <c r="I12" i="2"/>
  <c r="I31" i="2"/>
  <c r="I8" i="2"/>
  <c r="I43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L52" i="2"/>
  <c r="N51" i="2"/>
  <c r="N52" i="2" s="1"/>
  <c r="K52" i="2"/>
  <c r="M51" i="2"/>
  <c r="M52" i="2" s="1"/>
  <c r="G19" i="2" l="1"/>
  <c r="H49" i="2"/>
  <c r="Q49" i="2"/>
  <c r="P49" i="2"/>
  <c r="H45" i="2"/>
  <c r="Q45" i="2"/>
  <c r="P45" i="2"/>
  <c r="P41" i="2"/>
  <c r="Q41" i="2"/>
  <c r="H37" i="2"/>
  <c r="Q37" i="2"/>
  <c r="P37" i="2"/>
  <c r="Q32" i="2"/>
  <c r="P32" i="2"/>
  <c r="H32" i="2"/>
  <c r="F35" i="2"/>
  <c r="P28" i="2"/>
  <c r="H28" i="2"/>
  <c r="Q28" i="2"/>
  <c r="Q23" i="2"/>
  <c r="P23" i="2"/>
  <c r="H23" i="2"/>
  <c r="H18" i="2"/>
  <c r="P18" i="2"/>
  <c r="Q18" i="2"/>
  <c r="Q14" i="2"/>
  <c r="H14" i="2"/>
  <c r="P14" i="2"/>
  <c r="H10" i="2"/>
  <c r="P10" i="2"/>
  <c r="Q10" i="2"/>
  <c r="G27" i="2"/>
  <c r="F19" i="2"/>
  <c r="I19" i="2" s="1"/>
  <c r="H6" i="2"/>
  <c r="P6" i="2"/>
  <c r="Q6" i="2"/>
  <c r="P48" i="2"/>
  <c r="H48" i="2"/>
  <c r="Q48" i="2"/>
  <c r="P44" i="2"/>
  <c r="Q44" i="2"/>
  <c r="H44" i="2"/>
  <c r="H40" i="2"/>
  <c r="Q40" i="2"/>
  <c r="P40" i="2"/>
  <c r="F51" i="2"/>
  <c r="P36" i="2"/>
  <c r="H36" i="2"/>
  <c r="Q36" i="2"/>
  <c r="P31" i="2"/>
  <c r="H31" i="2"/>
  <c r="Q31" i="2"/>
  <c r="H26" i="2"/>
  <c r="Q26" i="2"/>
  <c r="P26" i="2"/>
  <c r="Q22" i="2"/>
  <c r="P22" i="2"/>
  <c r="H22" i="2"/>
  <c r="H17" i="2"/>
  <c r="P17" i="2"/>
  <c r="Q17" i="2"/>
  <c r="H13" i="2"/>
  <c r="Q13" i="2"/>
  <c r="P13" i="2"/>
  <c r="Q9" i="2"/>
  <c r="H9" i="2"/>
  <c r="P9" i="2"/>
  <c r="H41" i="2"/>
  <c r="G35" i="2"/>
  <c r="H47" i="2"/>
  <c r="Q47" i="2"/>
  <c r="P47" i="2"/>
  <c r="H43" i="2"/>
  <c r="P43" i="2"/>
  <c r="Q43" i="2"/>
  <c r="P39" i="2"/>
  <c r="Q39" i="2"/>
  <c r="H39" i="2"/>
  <c r="Q34" i="2"/>
  <c r="P34" i="2"/>
  <c r="H34" i="2"/>
  <c r="H30" i="2"/>
  <c r="P30" i="2"/>
  <c r="Q30" i="2"/>
  <c r="Q25" i="2"/>
  <c r="P25" i="2"/>
  <c r="H25" i="2"/>
  <c r="P21" i="2"/>
  <c r="Q21" i="2"/>
  <c r="H21" i="2"/>
  <c r="H16" i="2"/>
  <c r="Q16" i="2"/>
  <c r="P16" i="2"/>
  <c r="Q12" i="2"/>
  <c r="P12" i="2"/>
  <c r="H12" i="2"/>
  <c r="H8" i="2"/>
  <c r="Q8" i="2"/>
  <c r="P8" i="2"/>
  <c r="P50" i="2"/>
  <c r="Q50" i="2"/>
  <c r="H50" i="2"/>
  <c r="Q46" i="2"/>
  <c r="P46" i="2"/>
  <c r="H46" i="2"/>
  <c r="Q42" i="2"/>
  <c r="P42" i="2"/>
  <c r="H42" i="2"/>
  <c r="H38" i="2"/>
  <c r="P38" i="2"/>
  <c r="Q38" i="2"/>
  <c r="H33" i="2"/>
  <c r="P33" i="2"/>
  <c r="Q33" i="2"/>
  <c r="H29" i="2"/>
  <c r="Q29" i="2"/>
  <c r="P29" i="2"/>
  <c r="Q24" i="2"/>
  <c r="H24" i="2"/>
  <c r="P24" i="2"/>
  <c r="F27" i="2"/>
  <c r="P20" i="2"/>
  <c r="H20" i="2"/>
  <c r="Q20" i="2"/>
  <c r="P15" i="2"/>
  <c r="Q15" i="2"/>
  <c r="H15" i="2"/>
  <c r="H11" i="2"/>
  <c r="Q11" i="2"/>
  <c r="P11" i="2"/>
  <c r="Q7" i="2"/>
  <c r="H7" i="2"/>
  <c r="P7" i="2"/>
  <c r="G51" i="2"/>
  <c r="I35" i="2" l="1"/>
  <c r="I51" i="2"/>
  <c r="I27" i="2"/>
  <c r="H35" i="2"/>
  <c r="G52" i="2"/>
  <c r="Q27" i="2"/>
  <c r="P27" i="2"/>
  <c r="H27" i="2"/>
  <c r="Q35" i="2"/>
  <c r="P35" i="2"/>
  <c r="H51" i="2"/>
  <c r="P51" i="2"/>
  <c r="F52" i="2"/>
  <c r="I52" i="2" s="1"/>
  <c r="Q51" i="2"/>
  <c r="Q19" i="2"/>
  <c r="P19" i="2"/>
  <c r="H19" i="2"/>
  <c r="P52" i="2" l="1"/>
  <c r="Q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712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<sst xmlns="http://schemas.openxmlformats.org/spreadsheetml/2006/main" count="1062" uniqueCount="287">
  <si>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</si>
  <si>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</si>
  <si>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</si>
  <si>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</si>
  <si>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</si>
  <si>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</si>
  <si>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</si>
  <si>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</si>
  <si>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</si>
  <si>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</si>
  <si>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</si>
  <si>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</si>
  <si>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</si>
  <si>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</si>
  <si>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</si>
  <si>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</si>
  <si>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</si>
  <si>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</si>
  <si>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</si>
  <si>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</si>
  <si>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</si>
  <si>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</si>
  <si>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</si>
  <si>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</si>
  <si>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</si>
  <si>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</si>
  <si>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</si>
  <si>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</si>
  <si>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</si>
  <si>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</si>
  <si>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</si>
  <si>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</si>
  <si>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</si>
  <si>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</si>
  <si>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</si>
  <si>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</si>
  <si>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</si>
  <si>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</si>
  <si>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</si>
  <si>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</si>
  <si>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</si>
  <si>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</si>
  <si>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</si>
  <si>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</si>
  <si>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</si>
  <si>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</si>
  <si>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</si>
  <si>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</si>
  <si>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</si>
  <si>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</si>
  <si>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</si>
  <si>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</si>
  <si>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</si>
  <si>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</si>
  <si>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</si>
  <si>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</si>
  <si>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</si>
  <si>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</si>
  <si>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</si>
  <si>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</si>
  <si>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</si>
  <si>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</si>
  <si>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</si>
  <si>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</si>
  <si>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</si>
  <si>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</si>
  <si>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</si>
  <si>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</si>
  <si>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</si>
  <si>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</si>
  <si>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</si>
  <si>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</si>
  <si>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</si>
  <si>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</si>
  <si>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</si>
  <si>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</si>
  <si>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</si>
  <si>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</si>
  <si>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</si>
  <si>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</si>
  <si>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</si>
  <si>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</si>
  <si>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</si>
  <si>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</si>
  <si>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</si>
  <si>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</si>
  <si>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</si>
  <si>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</si>
  <si>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</si>
  <si>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</si>
  <si>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</si>
  <si>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</si>
  <si>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</si>
  <si>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</si>
  <si>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</si>
  <si>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</si>
  <si>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</si>
  <si>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</si>
  <si>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</si>
  <si>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</si>
  <si>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</si>
  <si>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</si>
  <si>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</si>
  <si>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</si>
  <si>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</si>
  <si>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</si>
  <si>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</si>
  <si>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</si>
  <si>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</si>
  <si>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</si>
  <si>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</si>
  <si>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</si>
  <si>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</si>
  <si>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</si>
  <si>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</si>
  <si>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</si>
  <si>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</si>
  <si>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</si>
  <si>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</si>
  <si>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</si>
  <si>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</si>
  <si>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</si>
  <si>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</si>
  <si>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</si>
  <si>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</si>
  <si>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</si>
  <si>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</si>
  <si>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</si>
  <si>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</si>
  <si>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</si>
  <si>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</si>
  <si>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</si>
  <si>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</si>
  <si>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</si>
  <si>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</si>
  <si>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</si>
  <si>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</si>
  <si>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</si>
  <si>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</si>
  <si>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</si>
  <si>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</si>
  <si>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</si>
  <si>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</si>
  <si>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</si>
  <si>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</si>
  <si>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</si>
  <si>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</si>
  <si>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</si>
  <si>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</si>
  <si>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</si>
  <si>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</si>
  <si>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</si>
  <si>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</si>
  <si>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</si>
  <si>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</si>
  <si>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</si>
  <si>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</si>
  <si>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</si>
  <si>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</si>
  <si>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</si>
  <si>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</si>
  <si>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</si>
  <si>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</si>
  <si>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</si>
  <si>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</si>
  <si>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D1</t>
  </si>
  <si>
    <t>P1</t>
  </si>
  <si>
    <t>SSU</t>
  </si>
  <si>
    <t>33A</t>
  </si>
  <si>
    <t>33B</t>
  </si>
  <si>
    <t>38B</t>
  </si>
  <si>
    <t>A516</t>
  </si>
  <si>
    <t>A606</t>
  </si>
  <si>
    <t>37D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</si>
  <si>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</si>
  <si>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</si>
  <si>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</si>
  <si>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</si>
  <si>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</si>
  <si>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</si>
  <si>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</si>
  <si>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</si>
  <si>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</si>
  <si>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</si>
  <si>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</si>
  <si>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</si>
  <si>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</si>
  <si>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</si>
  <si>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</si>
  <si>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</si>
  <si>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</si>
  <si>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</si>
  <si>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</si>
  <si>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</si>
  <si>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</si>
  <si>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</si>
  <si>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</si>
  <si>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</si>
  <si>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</si>
  <si>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</si>
  <si>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</si>
  <si>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</si>
  <si>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</si>
  <si>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</si>
  <si>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</si>
  <si>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</si>
  <si>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</si>
  <si>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</si>
  <si>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</si>
  <si>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</si>
  <si>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</si>
  <si>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</si>
  <si>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</si>
  <si>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</si>
  <si>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</si>
  <si>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</si>
  <si>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</si>
  <si>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</si>
  <si>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</si>
  <si>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</si>
  <si>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</si>
  <si>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</si>
  <si>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</si>
  <si>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</si>
  <si>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</si>
  <si>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</si>
  <si>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</si>
  <si>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</si>
  <si>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</si>
  <si>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</si>
  <si>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</si>
  <si>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</si>
  <si>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</si>
  <si>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</si>
  <si>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</si>
  <si>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</si>
  <si>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</si>
  <si>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</si>
  <si>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</si>
  <si>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</si>
  <si>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</si>
  <si>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</si>
  <si>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</si>
  <si>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</si>
  <si>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</si>
  <si>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</si>
  <si>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</si>
  <si>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</si>
  <si>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</si>
  <si>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</si>
  <si>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</si>
  <si>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</si>
  <si>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</si>
  <si>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</si>
  <si>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</si>
  <si>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</si>
  <si>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</si>
  <si>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</si>
  <si>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</si>
  <si>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</si>
  <si>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</si>
  <si>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</si>
  <si>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</si>
  <si>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</si>
  <si>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</si>
  <si>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</si>
  <si>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</si>
  <si>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A520A</t>
  </si>
  <si>
    <t>H304 103101</t>
  </si>
  <si>
    <t>C602</t>
  </si>
  <si>
    <t>36</t>
  </si>
  <si>
    <t>A512</t>
  </si>
  <si>
    <t>Difference</t>
  </si>
  <si>
    <t xml:space="preserve">Medicine Wards </t>
  </si>
  <si>
    <t xml:space="preserve">SPS Wards </t>
  </si>
  <si>
    <t xml:space="preserve">Surgical Wards </t>
  </si>
  <si>
    <t xml:space="preserve">Childrens Wards </t>
  </si>
  <si>
    <t xml:space="preserve">Womens Wards </t>
  </si>
  <si>
    <t>A217A</t>
  </si>
  <si>
    <t>D502B</t>
  </si>
  <si>
    <t>-</t>
  </si>
  <si>
    <t>GTL</t>
  </si>
  <si>
    <t>P15</t>
  </si>
  <si>
    <t>P6</t>
  </si>
  <si>
    <t>SDU</t>
  </si>
  <si>
    <t>H303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</si>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</sst>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2" fillId="0" borderId="0" xfId="1"/>
    <xf numFmtId="0" fontId="4" fillId="0" borderId="0" xfId="1" applyFont="1"/>
    <xf numFmtId="0" fontId="2" fillId="0" borderId="0" xfId="1" quotePrefix="1"/>
    <xf numFmtId="0" fontId="5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3" fillId="5" borderId="8" xfId="0" applyFont="1" applyFill="1" applyBorder="1"/>
    <xf numFmtId="0" fontId="6" fillId="0" borderId="0" xfId="0" applyFont="1"/>
    <xf numFmtId="0" fontId="3" fillId="5" borderId="9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5" borderId="12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164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3" fillId="5" borderId="10" xfId="0" applyNumberFormat="1" applyFont="1" applyFill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8" fillId="0" borderId="0" xfId="0" applyFont="1"/>
    <xf numFmtId="0" fontId="7" fillId="0" borderId="1" xfId="0" quotePrefix="1" applyFont="1" applyBorder="1"/>
    <xf numFmtId="1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0" fontId="2" fillId="0" borderId="0" xfId="1" applyFill="1"/>
    <xf numFmtId="1" fontId="9" fillId="3" borderId="5" xfId="0" applyNumberFormat="1" applyFont="1" applyFill="1" applyBorder="1" applyAlignment="1">
      <alignment horizontal="center" wrapText="1"/>
    </xf>
    <xf numFmtId="1" fontId="9" fillId="3" borderId="3" xfId="0" applyNumberFormat="1" applyFont="1" applyFill="1" applyBorder="1" applyAlignment="1">
      <alignment horizontal="center" wrapText="1"/>
    </xf>
    <xf numFmtId="9" fontId="9" fillId="3" borderId="3" xfId="0" applyNumberFormat="1" applyFont="1" applyFill="1" applyBorder="1" applyAlignment="1">
      <alignment horizontal="center" wrapText="1"/>
    </xf>
    <xf numFmtId="1" fontId="9" fillId="3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" fontId="0" fillId="0" borderId="0" xfId="0" applyNumberFormat="1"/>
    <xf numFmtId="0" fontId="7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7" fillId="0" borderId="1" xfId="0" applyFont="1" applyBorder="1"/>
  </cellXfs>
  <cellStyles count="4">
    <cellStyle name="Normal" xfId="0" builtinId="0"/>
    <cellStyle name="Normal 2" xfId="1"/>
    <cellStyle name="Normal 2 2" xfId="3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71" tableType="queryTable" totalsRowShown="0" headerRowDxfId="5">
  <autoFilter ref="A1:E71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7" uniqueName="7" name="ward_code_original" queryTableFieldId="7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S8" sqref="S8"/>
    </sheetView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261</v>
      </c>
      <c r="M1" t="s">
        <v>266</v>
      </c>
    </row>
    <row r="2" spans="1:27">
      <c r="A2" s="20" t="s">
        <v>149</v>
      </c>
      <c r="B2" s="20" t="s">
        <v>183</v>
      </c>
      <c r="C2" s="56" t="s">
        <v>184</v>
      </c>
      <c r="I2" t="s">
        <v>262</v>
      </c>
      <c r="J2" t="s">
        <v>263</v>
      </c>
      <c r="K2" t="s">
        <v>264</v>
      </c>
      <c r="L2" t="s">
        <v>265</v>
      </c>
      <c r="M2" t="s">
        <v>262</v>
      </c>
      <c r="N2" t="s">
        <v>263</v>
      </c>
      <c r="O2" t="s">
        <v>264</v>
      </c>
      <c r="P2" t="s">
        <v>265</v>
      </c>
      <c r="Q2" t="s">
        <v>182</v>
      </c>
      <c r="W2" s="59" t="s">
        <v>114</v>
      </c>
      <c r="X2" t="s">
        <v>213</v>
      </c>
      <c r="Y2" t="s">
        <v>214</v>
      </c>
      <c r="Z2" t="s">
        <v>215</v>
      </c>
    </row>
    <row r="3" spans="1:27">
      <c r="A3" s="22" t="s">
        <v>65</v>
      </c>
      <c r="B3" s="22" t="s">
        <v>17</v>
      </c>
      <c r="C3" s="101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1374.25</v>
      </c>
      <c r="J3">
        <f>VLOOKUP($A3,'Unify Report'!$A$1:$V$99,3,FALSE)</f>
        <v>1307.25</v>
      </c>
      <c r="K3">
        <f>VLOOKUP($A3,'Unify Report'!$A$1:$V$99,8,FALSE)</f>
        <v>1107.5</v>
      </c>
      <c r="L3">
        <f>VLOOKUP($A3,'Unify Report'!$A$1:$V$99,7,FALSE)</f>
        <v>1958</v>
      </c>
      <c r="M3">
        <f>VLOOKUP($A3,'Unify Report'!$A$1:$V$99,12,FALSE)</f>
        <v>1012</v>
      </c>
      <c r="N3">
        <f>VLOOKUP($A3,'Unify Report'!$A$1:$V$99,11,FALSE)</f>
        <v>990</v>
      </c>
      <c r="O3">
        <f>VLOOKUP($A3,'Unify Report'!$A$1:$V$99,16,FALSE)</f>
        <v>682</v>
      </c>
      <c r="P3">
        <f>VLOOKUP($A3,'Unify Report'!$A$1:$V$99,15,FALSE)</f>
        <v>1859</v>
      </c>
      <c r="Q3" s="100">
        <f>VLOOKUP($C3,CHPPD!$D$6:$Q$70,8,FALSE)</f>
        <v>751</v>
      </c>
      <c r="W3" t="s">
        <v>216</v>
      </c>
      <c r="X3" t="s">
        <v>213</v>
      </c>
      <c r="Y3" t="s">
        <v>214</v>
      </c>
      <c r="Z3" t="s">
        <v>217</v>
      </c>
    </row>
    <row r="4" spans="1:27">
      <c r="A4" s="22" t="s">
        <v>66</v>
      </c>
      <c r="B4" s="22" t="s">
        <v>20</v>
      </c>
      <c r="C4" s="22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2728.5833333333335</v>
      </c>
      <c r="J4">
        <f>VLOOKUP($A4,'Unify Report'!$A$1:$V$99,3,FALSE)</f>
        <v>2684.5833333333335</v>
      </c>
      <c r="K4">
        <f>VLOOKUP($A4,'Unify Report'!$A$1:$V$99,8,FALSE)</f>
        <v>1862.5</v>
      </c>
      <c r="L4">
        <f>VLOOKUP($A4,'Unify Report'!$A$1:$V$99,7,FALSE)</f>
        <v>1820.8333333333333</v>
      </c>
      <c r="M4">
        <f>VLOOKUP($A4,'Unify Report'!$A$1:$V$99,12,FALSE)</f>
        <v>2365</v>
      </c>
      <c r="N4">
        <f>VLOOKUP($A4,'Unify Report'!$A$1:$V$99,11,FALSE)</f>
        <v>2034.8333333333333</v>
      </c>
      <c r="O4">
        <f>VLOOKUP($A4,'Unify Report'!$A$1:$V$99,16,FALSE)</f>
        <v>1705</v>
      </c>
      <c r="P4">
        <f>VLOOKUP($A4,'Unify Report'!$A$1:$V$99,15,FALSE)</f>
        <v>1701</v>
      </c>
      <c r="Q4" s="100">
        <f>VLOOKUP($C4,CHPPD!$D$6:$Q$70,8,FALSE)</f>
        <v>774</v>
      </c>
      <c r="W4" t="s">
        <v>219</v>
      </c>
      <c r="X4" t="s">
        <v>213</v>
      </c>
      <c r="Y4" t="s">
        <v>214</v>
      </c>
      <c r="Z4" t="s">
        <v>220</v>
      </c>
    </row>
    <row r="5" spans="1:27">
      <c r="A5" s="22" t="s">
        <v>67</v>
      </c>
      <c r="B5" s="22" t="s">
        <v>19</v>
      </c>
      <c r="C5" s="22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2251.25</v>
      </c>
      <c r="J5">
        <f>VLOOKUP($A5,'Unify Report'!$A$1:$V$99,3,FALSE)</f>
        <v>2083.75</v>
      </c>
      <c r="K5">
        <f>VLOOKUP($A5,'Unify Report'!$A$1:$V$99,8,FALSE)</f>
        <v>1868</v>
      </c>
      <c r="L5">
        <f>VLOOKUP($A5,'Unify Report'!$A$1:$V$99,7,FALSE)</f>
        <v>1892.5</v>
      </c>
      <c r="M5">
        <f>VLOOKUP($A5,'Unify Report'!$A$1:$V$99,12,FALSE)</f>
        <v>1661</v>
      </c>
      <c r="N5">
        <f>VLOOKUP($A5,'Unify Report'!$A$1:$V$99,11,FALSE)</f>
        <v>1616.1666666666667</v>
      </c>
      <c r="O5">
        <f>VLOOKUP($A5,'Unify Report'!$A$1:$V$99,16,FALSE)</f>
        <v>1364</v>
      </c>
      <c r="P5">
        <f>VLOOKUP($A5,'Unify Report'!$A$1:$V$99,15,FALSE)</f>
        <v>1474</v>
      </c>
      <c r="Q5" s="100">
        <f>VLOOKUP($C5,CHPPD!$D$6:$Q$70,8,FALSE)</f>
        <v>885</v>
      </c>
      <c r="W5" t="s">
        <v>221</v>
      </c>
      <c r="X5" t="s">
        <v>213</v>
      </c>
      <c r="Y5" t="s">
        <v>214</v>
      </c>
      <c r="Z5" t="s">
        <v>215</v>
      </c>
      <c r="AA5" t="s">
        <v>220</v>
      </c>
    </row>
    <row r="6" spans="1:27">
      <c r="A6" s="22" t="s">
        <v>68</v>
      </c>
      <c r="B6" s="22" t="s">
        <v>13</v>
      </c>
      <c r="C6" s="22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1863.5</v>
      </c>
      <c r="J6">
        <f>VLOOKUP($A6,'Unify Report'!$A$1:$V$99,3,FALSE)</f>
        <v>1780</v>
      </c>
      <c r="K6">
        <f>VLOOKUP($A6,'Unify Report'!$A$1:$V$99,8,FALSE)</f>
        <v>1106.75</v>
      </c>
      <c r="L6">
        <f>VLOOKUP($A6,'Unify Report'!$A$1:$V$99,7,FALSE)</f>
        <v>1085.5</v>
      </c>
      <c r="M6">
        <f>VLOOKUP($A6,'Unify Report'!$A$1:$V$99,12,FALSE)</f>
        <v>1364</v>
      </c>
      <c r="N6">
        <f>VLOOKUP($A6,'Unify Report'!$A$1:$V$99,11,FALSE)</f>
        <v>1368.5833333333333</v>
      </c>
      <c r="O6">
        <f>VLOOKUP($A6,'Unify Report'!$A$1:$V$99,16,FALSE)</f>
        <v>1023</v>
      </c>
      <c r="P6">
        <f>VLOOKUP($A6,'Unify Report'!$A$1:$V$99,15,FALSE)</f>
        <v>1066.25</v>
      </c>
      <c r="Q6" s="100">
        <f>VLOOKUP($C6,CHPPD!$D$6:$Q$70,8,FALSE)</f>
        <v>711</v>
      </c>
      <c r="W6" t="s">
        <v>116</v>
      </c>
      <c r="X6" t="s">
        <v>213</v>
      </c>
      <c r="Y6" t="s">
        <v>214</v>
      </c>
      <c r="Z6" t="s">
        <v>215</v>
      </c>
    </row>
    <row r="7" spans="1:27">
      <c r="A7" s="22" t="s">
        <v>69</v>
      </c>
      <c r="B7" s="22" t="s">
        <v>18</v>
      </c>
      <c r="C7" s="22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1124.6166666666666</v>
      </c>
      <c r="J7">
        <f>VLOOKUP($A7,'Unify Report'!$A$1:$V$99,3,FALSE)</f>
        <v>1020.25</v>
      </c>
      <c r="K7">
        <f>VLOOKUP($A7,'Unify Report'!$A$1:$V$99,8,FALSE)</f>
        <v>742.25</v>
      </c>
      <c r="L7">
        <f>VLOOKUP($A7,'Unify Report'!$A$1:$V$99,7,FALSE)</f>
        <v>743.25</v>
      </c>
      <c r="M7">
        <f>VLOOKUP($A7,'Unify Report'!$A$1:$V$99,12,FALSE)</f>
        <v>682</v>
      </c>
      <c r="N7">
        <f>VLOOKUP($A7,'Unify Report'!$A$1:$V$99,11,FALSE)</f>
        <v>671</v>
      </c>
      <c r="O7">
        <f>VLOOKUP($A7,'Unify Report'!$A$1:$V$99,16,FALSE)</f>
        <v>682</v>
      </c>
      <c r="P7">
        <f>VLOOKUP($A7,'Unify Report'!$A$1:$V$99,15,FALSE)</f>
        <v>682</v>
      </c>
      <c r="Q7" s="100">
        <f>VLOOKUP($C7,CHPPD!$D$6:$Q$70,8,FALSE)</f>
        <v>502</v>
      </c>
      <c r="W7" t="s">
        <v>222</v>
      </c>
      <c r="X7" t="s">
        <v>213</v>
      </c>
      <c r="Y7" t="s">
        <v>214</v>
      </c>
      <c r="Z7" t="s">
        <v>220</v>
      </c>
      <c r="AA7" t="s">
        <v>218</v>
      </c>
    </row>
    <row r="8" spans="1:27">
      <c r="A8" s="22" t="s">
        <v>70</v>
      </c>
      <c r="B8" s="22" t="s">
        <v>15</v>
      </c>
      <c r="C8" s="22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1612.5</v>
      </c>
      <c r="J8">
        <f>VLOOKUP($A8,'Unify Report'!$A$1:$V$99,3,FALSE)</f>
        <v>1606.5</v>
      </c>
      <c r="K8">
        <f>VLOOKUP($A8,'Unify Report'!$A$1:$V$99,8,FALSE)</f>
        <v>1120.5</v>
      </c>
      <c r="L8">
        <f>VLOOKUP($A8,'Unify Report'!$A$1:$V$99,7,FALSE)</f>
        <v>1189</v>
      </c>
      <c r="M8">
        <f>VLOOKUP($A8,'Unify Report'!$A$1:$V$99,12,FALSE)</f>
        <v>1023</v>
      </c>
      <c r="N8">
        <f>VLOOKUP($A8,'Unify Report'!$A$1:$V$99,11,FALSE)</f>
        <v>1044</v>
      </c>
      <c r="O8">
        <f>VLOOKUP($A8,'Unify Report'!$A$1:$V$99,16,FALSE)</f>
        <v>1023</v>
      </c>
      <c r="P8">
        <f>VLOOKUP($A8,'Unify Report'!$A$1:$V$99,15,FALSE)</f>
        <v>1188.5</v>
      </c>
      <c r="Q8" s="100">
        <f>VLOOKUP($C8,CHPPD!$D$6:$Q$70,8,FALSE)</f>
        <v>742</v>
      </c>
      <c r="W8" t="s">
        <v>130</v>
      </c>
      <c r="X8" t="s">
        <v>213</v>
      </c>
      <c r="Y8" t="s">
        <v>214</v>
      </c>
      <c r="Z8" t="s">
        <v>223</v>
      </c>
      <c r="AA8" t="s">
        <v>218</v>
      </c>
    </row>
    <row r="9" spans="1:27">
      <c r="A9" s="22" t="s">
        <v>71</v>
      </c>
      <c r="B9" s="22" t="s">
        <v>22</v>
      </c>
      <c r="C9" s="22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1115.75</v>
      </c>
      <c r="J9">
        <f>VLOOKUP($A9,'Unify Report'!$A$1:$V$99,3,FALSE)</f>
        <v>1105.25</v>
      </c>
      <c r="K9">
        <f>VLOOKUP($A9,'Unify Report'!$A$1:$V$99,8,FALSE)</f>
        <v>930.5</v>
      </c>
      <c r="L9">
        <f>VLOOKUP($A9,'Unify Report'!$A$1:$V$99,7,FALSE)</f>
        <v>1026.75</v>
      </c>
      <c r="M9">
        <f>VLOOKUP($A9,'Unify Report'!$A$1:$V$99,12,FALSE)</f>
        <v>1023</v>
      </c>
      <c r="N9">
        <f>VLOOKUP($A9,'Unify Report'!$A$1:$V$99,11,FALSE)</f>
        <v>1034</v>
      </c>
      <c r="O9">
        <f>VLOOKUP($A9,'Unify Report'!$A$1:$V$99,16,FALSE)</f>
        <v>341</v>
      </c>
      <c r="P9">
        <f>VLOOKUP($A9,'Unify Report'!$A$1:$V$99,15,FALSE)</f>
        <v>517</v>
      </c>
      <c r="Q9" s="100">
        <f>VLOOKUP($C9,CHPPD!$D$6:$Q$70,8,FALSE)</f>
        <v>604</v>
      </c>
      <c r="W9" t="s">
        <v>224</v>
      </c>
      <c r="X9" t="s">
        <v>213</v>
      </c>
      <c r="Y9" t="s">
        <v>214</v>
      </c>
      <c r="Z9" t="s">
        <v>220</v>
      </c>
      <c r="AA9" t="s">
        <v>215</v>
      </c>
    </row>
    <row r="10" spans="1:27">
      <c r="A10" s="22" t="s">
        <v>72</v>
      </c>
      <c r="B10" s="22" t="s">
        <v>23</v>
      </c>
      <c r="C10" s="22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1499.7333333333299</v>
      </c>
      <c r="J10">
        <f>VLOOKUP($A10,'Unify Report'!$A$1:$V$99,3,FALSE)</f>
        <v>1443.7333333333333</v>
      </c>
      <c r="K10">
        <f>VLOOKUP($A10,'Unify Report'!$A$1:$V$99,8,FALSE)</f>
        <v>737.25</v>
      </c>
      <c r="L10">
        <f>VLOOKUP($A10,'Unify Report'!$A$1:$V$99,7,FALSE)</f>
        <v>718.5</v>
      </c>
      <c r="M10">
        <f>VLOOKUP($A10,'Unify Report'!$A$1:$V$99,12,FALSE)</f>
        <v>1364</v>
      </c>
      <c r="N10">
        <f>VLOOKUP($A10,'Unify Report'!$A$1:$V$99,11,FALSE)</f>
        <v>1331</v>
      </c>
      <c r="O10">
        <f>VLOOKUP($A10,'Unify Report'!$A$1:$V$99,16,FALSE)</f>
        <v>682</v>
      </c>
      <c r="P10">
        <f>VLOOKUP($A10,'Unify Report'!$A$1:$V$99,15,FALSE)</f>
        <v>697.25</v>
      </c>
      <c r="Q10" s="100">
        <f>VLOOKUP($C10,CHPPD!$D$6:$Q$70,8,FALSE)</f>
        <v>404</v>
      </c>
      <c r="W10" t="s">
        <v>122</v>
      </c>
      <c r="X10" t="s">
        <v>213</v>
      </c>
      <c r="Y10" t="s">
        <v>214</v>
      </c>
      <c r="Z10" t="s">
        <v>225</v>
      </c>
      <c r="AA10" t="s">
        <v>217</v>
      </c>
    </row>
    <row r="11" spans="1:27">
      <c r="A11" s="22" t="s">
        <v>73</v>
      </c>
      <c r="B11" s="22" t="s">
        <v>16</v>
      </c>
      <c r="C11" s="22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1131</v>
      </c>
      <c r="J11">
        <f>VLOOKUP($A11,'Unify Report'!$A$1:$V$99,3,FALSE)</f>
        <v>1047.5</v>
      </c>
      <c r="K11">
        <f>VLOOKUP($A11,'Unify Report'!$A$1:$V$99,8,FALSE)</f>
        <v>1089.8833333333334</v>
      </c>
      <c r="L11">
        <f>VLOOKUP($A11,'Unify Report'!$A$1:$V$99,7,FALSE)</f>
        <v>1662</v>
      </c>
      <c r="M11">
        <f>VLOOKUP($A11,'Unify Report'!$A$1:$V$99,12,FALSE)</f>
        <v>682</v>
      </c>
      <c r="N11">
        <f>VLOOKUP($A11,'Unify Report'!$A$1:$V$99,11,FALSE)</f>
        <v>682.5</v>
      </c>
      <c r="O11">
        <f>VLOOKUP($A11,'Unify Report'!$A$1:$V$99,16,FALSE)</f>
        <v>682</v>
      </c>
      <c r="P11">
        <f>VLOOKUP($A11,'Unify Report'!$A$1:$V$99,15,FALSE)</f>
        <v>1385.25</v>
      </c>
      <c r="Q11" s="100">
        <f>VLOOKUP($C11,CHPPD!$D$6:$Q$70,8,FALSE)</f>
        <v>610</v>
      </c>
      <c r="W11" t="s">
        <v>123</v>
      </c>
      <c r="X11" t="s">
        <v>213</v>
      </c>
      <c r="Y11" t="s">
        <v>214</v>
      </c>
      <c r="Z11" t="s">
        <v>217</v>
      </c>
      <c r="AA11" t="s">
        <v>225</v>
      </c>
    </row>
    <row r="12" spans="1:27">
      <c r="A12" s="22" t="s">
        <v>74</v>
      </c>
      <c r="B12" s="22" t="s">
        <v>14</v>
      </c>
      <c r="C12" s="22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993.5</v>
      </c>
      <c r="J12">
        <f>VLOOKUP($A12,'Unify Report'!$A$1:$V$99,3,FALSE)</f>
        <v>751.5</v>
      </c>
      <c r="K12">
        <f>VLOOKUP($A12,'Unify Report'!$A$1:$V$99,8,FALSE)</f>
        <v>1509.25</v>
      </c>
      <c r="L12">
        <f>VLOOKUP($A12,'Unify Report'!$A$1:$V$99,7,FALSE)</f>
        <v>1447.75</v>
      </c>
      <c r="M12">
        <f>VLOOKUP($A12,'Unify Report'!$A$1:$V$99,12,FALSE)</f>
        <v>671</v>
      </c>
      <c r="N12">
        <f>VLOOKUP($A12,'Unify Report'!$A$1:$V$99,11,FALSE)</f>
        <v>682</v>
      </c>
      <c r="O12">
        <f>VLOOKUP($A12,'Unify Report'!$A$1:$V$99,16,FALSE)</f>
        <v>682</v>
      </c>
      <c r="P12">
        <f>VLOOKUP($A12,'Unify Report'!$A$1:$V$99,15,FALSE)</f>
        <v>734.75</v>
      </c>
      <c r="Q12" s="100">
        <f>VLOOKUP($C12,CHPPD!$D$6:$Q$70,8,FALSE)</f>
        <v>554</v>
      </c>
      <c r="W12" t="s">
        <v>124</v>
      </c>
      <c r="X12" t="s">
        <v>213</v>
      </c>
      <c r="Y12" t="s">
        <v>214</v>
      </c>
      <c r="Z12" t="s">
        <v>225</v>
      </c>
      <c r="AA12" t="s">
        <v>215</v>
      </c>
    </row>
    <row r="13" spans="1:27">
      <c r="A13" s="22" t="s">
        <v>75</v>
      </c>
      <c r="B13" s="22" t="s">
        <v>21</v>
      </c>
      <c r="C13" s="22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1371.5</v>
      </c>
      <c r="J13">
        <f>VLOOKUP($A13,'Unify Report'!$A$1:$V$99,3,FALSE)</f>
        <v>1340.25</v>
      </c>
      <c r="K13">
        <f>VLOOKUP($A13,'Unify Report'!$A$1:$V$99,8,FALSE)</f>
        <v>1116.5</v>
      </c>
      <c r="L13">
        <f>VLOOKUP($A13,'Unify Report'!$A$1:$V$99,7,FALSE)</f>
        <v>1246.75</v>
      </c>
      <c r="M13">
        <f>VLOOKUP($A13,'Unify Report'!$A$1:$V$99,12,FALSE)</f>
        <v>1023</v>
      </c>
      <c r="N13">
        <f>VLOOKUP($A13,'Unify Report'!$A$1:$V$99,11,FALSE)</f>
        <v>1023</v>
      </c>
      <c r="O13">
        <f>VLOOKUP($A13,'Unify Report'!$A$1:$V$99,16,FALSE)</f>
        <v>682</v>
      </c>
      <c r="P13">
        <f>VLOOKUP($A13,'Unify Report'!$A$1:$V$99,15,FALSE)</f>
        <v>902</v>
      </c>
      <c r="Q13" s="100">
        <f>VLOOKUP($C13,CHPPD!$D$6:$Q$70,8,FALSE)</f>
        <v>732</v>
      </c>
      <c r="W13" t="s">
        <v>137</v>
      </c>
      <c r="X13" t="s">
        <v>226</v>
      </c>
      <c r="Y13" t="s">
        <v>227</v>
      </c>
      <c r="Z13" t="s">
        <v>228</v>
      </c>
      <c r="AA13" t="s">
        <v>218</v>
      </c>
    </row>
    <row r="14" spans="1:27">
      <c r="A14" s="22" t="s">
        <v>76</v>
      </c>
      <c r="B14" s="22" t="s">
        <v>24</v>
      </c>
      <c r="C14" s="23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1503.75</v>
      </c>
      <c r="J14">
        <f>VLOOKUP($A14,'Unify Report'!$A$1:$V$99,3,FALSE)</f>
        <v>1469.75</v>
      </c>
      <c r="K14">
        <f>VLOOKUP($A14,'Unify Report'!$A$1:$V$99,8,FALSE)</f>
        <v>1867.6666666666667</v>
      </c>
      <c r="L14">
        <f>VLOOKUP($A14,'Unify Report'!$A$1:$V$99,7,FALSE)</f>
        <v>1796.6666666666667</v>
      </c>
      <c r="M14">
        <f>VLOOKUP($A14,'Unify Report'!$A$1:$V$99,12,FALSE)</f>
        <v>682</v>
      </c>
      <c r="N14">
        <f>VLOOKUP($A14,'Unify Report'!$A$1:$V$99,11,FALSE)</f>
        <v>847.5</v>
      </c>
      <c r="O14">
        <f>VLOOKUP($A14,'Unify Report'!$A$1:$V$99,16,FALSE)</f>
        <v>1023</v>
      </c>
      <c r="P14">
        <f>VLOOKUP($A14,'Unify Report'!$A$1:$V$99,15,FALSE)</f>
        <v>1221</v>
      </c>
      <c r="Q14" s="100">
        <f>VLOOKUP($C14,CHPPD!$D$6:$Q$70,8,FALSE)</f>
        <v>898</v>
      </c>
      <c r="W14" t="s">
        <v>140</v>
      </c>
      <c r="X14" t="s">
        <v>226</v>
      </c>
      <c r="Y14" t="s">
        <v>227</v>
      </c>
      <c r="Z14" t="s">
        <v>229</v>
      </c>
      <c r="AA14" t="s">
        <v>230</v>
      </c>
    </row>
    <row r="15" spans="1:27">
      <c r="A15" s="22" t="s">
        <v>77</v>
      </c>
      <c r="B15" s="22" t="s">
        <v>25</v>
      </c>
      <c r="C15" s="23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1544.5</v>
      </c>
      <c r="J15">
        <f>VLOOKUP($A15,'Unify Report'!$A$1:$V$99,3,FALSE)</f>
        <v>1316.25</v>
      </c>
      <c r="K15">
        <f>VLOOKUP($A15,'Unify Report'!$A$1:$V$99,8,FALSE)</f>
        <v>2068.75</v>
      </c>
      <c r="L15">
        <f>VLOOKUP($A15,'Unify Report'!$A$1:$V$99,7,FALSE)</f>
        <v>2011</v>
      </c>
      <c r="M15">
        <f>VLOOKUP($A15,'Unify Report'!$A$1:$V$99,12,FALSE)</f>
        <v>694</v>
      </c>
      <c r="N15">
        <f>VLOOKUP($A15,'Unify Report'!$A$1:$V$99,11,FALSE)</f>
        <v>836</v>
      </c>
      <c r="O15">
        <f>VLOOKUP($A15,'Unify Report'!$A$1:$V$99,16,FALSE)</f>
        <v>1023</v>
      </c>
      <c r="P15">
        <f>VLOOKUP($A15,'Unify Report'!$A$1:$V$99,15,FALSE)</f>
        <v>1187.75</v>
      </c>
      <c r="Q15" s="100">
        <f>VLOOKUP($C15,CHPPD!$D$6:$Q$70,8,FALSE)</f>
        <v>913</v>
      </c>
      <c r="W15" t="s">
        <v>136</v>
      </c>
      <c r="X15" t="s">
        <v>226</v>
      </c>
      <c r="Y15" t="s">
        <v>227</v>
      </c>
      <c r="Z15" t="s">
        <v>230</v>
      </c>
      <c r="AA15" t="s">
        <v>229</v>
      </c>
    </row>
    <row r="16" spans="1:27">
      <c r="A16" s="22" t="s">
        <v>78</v>
      </c>
      <c r="B16" s="22" t="s">
        <v>27</v>
      </c>
      <c r="C16" s="22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1857</v>
      </c>
      <c r="J16">
        <f>VLOOKUP($A16,'Unify Report'!$A$1:$V$99,3,FALSE)</f>
        <v>1800</v>
      </c>
      <c r="K16">
        <f>VLOOKUP($A16,'Unify Report'!$A$1:$V$99,8,FALSE)</f>
        <v>373.75</v>
      </c>
      <c r="L16">
        <f>VLOOKUP($A16,'Unify Report'!$A$1:$V$99,7,FALSE)</f>
        <v>333.25</v>
      </c>
      <c r="M16">
        <f>VLOOKUP($A16,'Unify Report'!$A$1:$V$99,12,FALSE)</f>
        <v>1364</v>
      </c>
      <c r="N16">
        <f>VLOOKUP($A16,'Unify Report'!$A$1:$V$99,11,FALSE)</f>
        <v>1353</v>
      </c>
      <c r="O16">
        <f>VLOOKUP($A16,'Unify Report'!$A$1:$V$99,16,FALSE)</f>
        <v>341</v>
      </c>
      <c r="P16">
        <f>VLOOKUP($A16,'Unify Report'!$A$1:$V$99,15,FALSE)</f>
        <v>341</v>
      </c>
      <c r="Q16" s="100">
        <f>VLOOKUP($C16,CHPPD!$D$6:$Q$70,8,FALSE)</f>
        <v>287</v>
      </c>
      <c r="W16" t="s">
        <v>134</v>
      </c>
      <c r="X16" t="s">
        <v>226</v>
      </c>
      <c r="Y16" t="s">
        <v>227</v>
      </c>
      <c r="Z16" t="s">
        <v>230</v>
      </c>
      <c r="AA16" t="s">
        <v>228</v>
      </c>
    </row>
    <row r="17" spans="1:27">
      <c r="A17" s="22" t="s">
        <v>79</v>
      </c>
      <c r="B17" s="22" t="s">
        <v>30</v>
      </c>
      <c r="C17" s="22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6078</v>
      </c>
      <c r="J17">
        <f>VLOOKUP($A17,'Unify Report'!$A$1:$V$99,3,FALSE)</f>
        <v>5776.916666666667</v>
      </c>
      <c r="K17">
        <f>VLOOKUP($A17,'Unify Report'!$A$1:$V$99,8,FALSE)</f>
        <v>361</v>
      </c>
      <c r="L17">
        <f>VLOOKUP($A17,'Unify Report'!$A$1:$V$99,7,FALSE)</f>
        <v>414</v>
      </c>
      <c r="M17">
        <f>VLOOKUP($A17,'Unify Report'!$A$1:$V$99,12,FALSE)</f>
        <v>6071.25</v>
      </c>
      <c r="N17">
        <f>VLOOKUP($A17,'Unify Report'!$A$1:$V$99,11,FALSE)</f>
        <v>5853.25</v>
      </c>
      <c r="O17">
        <f>VLOOKUP($A17,'Unify Report'!$A$1:$V$99,16,FALSE)</f>
        <v>356.5</v>
      </c>
      <c r="P17">
        <f>VLOOKUP($A17,'Unify Report'!$A$1:$V$99,15,FALSE)</f>
        <v>379.5</v>
      </c>
      <c r="Q17" s="100">
        <f>VLOOKUP($C17,CHPPD!$D$6:$Q$70,8,FALSE)</f>
        <v>677</v>
      </c>
      <c r="W17" t="s">
        <v>129</v>
      </c>
      <c r="X17" t="s">
        <v>213</v>
      </c>
      <c r="Y17" t="s">
        <v>214</v>
      </c>
      <c r="Z17" t="s">
        <v>223</v>
      </c>
      <c r="AA17" t="s">
        <v>220</v>
      </c>
    </row>
    <row r="18" spans="1:27">
      <c r="A18" s="22" t="s">
        <v>80</v>
      </c>
      <c r="B18" s="22" t="s">
        <v>29</v>
      </c>
      <c r="C18" s="22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1427.25</v>
      </c>
      <c r="J18">
        <f>VLOOKUP($A18,'Unify Report'!$A$1:$V$99,3,FALSE)</f>
        <v>1360.75</v>
      </c>
      <c r="K18">
        <f>VLOOKUP($A18,'Unify Report'!$A$1:$V$99,8,FALSE)</f>
        <v>1120.25</v>
      </c>
      <c r="L18">
        <f>VLOOKUP($A18,'Unify Report'!$A$1:$V$99,7,FALSE)</f>
        <v>1178.5</v>
      </c>
      <c r="M18">
        <f>VLOOKUP($A18,'Unify Report'!$A$1:$V$99,12,FALSE)</f>
        <v>1023</v>
      </c>
      <c r="N18">
        <f>VLOOKUP($A18,'Unify Report'!$A$1:$V$99,11,FALSE)</f>
        <v>1023</v>
      </c>
      <c r="O18">
        <f>VLOOKUP($A18,'Unify Report'!$A$1:$V$99,16,FALSE)</f>
        <v>341</v>
      </c>
      <c r="P18">
        <f>VLOOKUP($A18,'Unify Report'!$A$1:$V$99,15,FALSE)</f>
        <v>604.16666666666663</v>
      </c>
      <c r="Q18" s="100">
        <f>VLOOKUP($C18,CHPPD!$D$6:$Q$70,8,FALSE)</f>
        <v>719</v>
      </c>
      <c r="W18" s="59" t="s">
        <v>231</v>
      </c>
      <c r="X18" t="s">
        <v>232</v>
      </c>
      <c r="Y18" t="s">
        <v>233</v>
      </c>
      <c r="Z18" t="s">
        <v>234</v>
      </c>
      <c r="AA18" t="s">
        <v>218</v>
      </c>
    </row>
    <row r="19" spans="1:27">
      <c r="A19" s="22" t="s">
        <v>81</v>
      </c>
      <c r="B19" s="22" t="s">
        <v>28</v>
      </c>
      <c r="C19" s="22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1467</v>
      </c>
      <c r="J19">
        <f>VLOOKUP($A19,'Unify Report'!$A$1:$V$99,3,FALSE)</f>
        <v>1381.75</v>
      </c>
      <c r="K19">
        <f>VLOOKUP($A19,'Unify Report'!$A$1:$V$99,8,FALSE)</f>
        <v>1153.75</v>
      </c>
      <c r="L19">
        <f>VLOOKUP($A19,'Unify Report'!$A$1:$V$99,7,FALSE)</f>
        <v>1190.25</v>
      </c>
      <c r="M19">
        <f>VLOOKUP($A19,'Unify Report'!$A$1:$V$99,12,FALSE)</f>
        <v>1023</v>
      </c>
      <c r="N19">
        <f>VLOOKUP($A19,'Unify Report'!$A$1:$V$99,11,FALSE)</f>
        <v>996</v>
      </c>
      <c r="O19">
        <f>VLOOKUP($A19,'Unify Report'!$A$1:$V$99,16,FALSE)</f>
        <v>341</v>
      </c>
      <c r="P19">
        <f>VLOOKUP($A19,'Unify Report'!$A$1:$V$99,15,FALSE)</f>
        <v>504</v>
      </c>
      <c r="Q19" s="100">
        <f>VLOOKUP($C19,CHPPD!$D$6:$Q$70,8,FALSE)</f>
        <v>707</v>
      </c>
      <c r="W19" t="s">
        <v>146</v>
      </c>
      <c r="X19" t="s">
        <v>232</v>
      </c>
      <c r="Y19" t="s">
        <v>233</v>
      </c>
      <c r="Z19" t="s">
        <v>234</v>
      </c>
      <c r="AA19" t="s">
        <v>218</v>
      </c>
    </row>
    <row r="20" spans="1:27">
      <c r="A20" s="22" t="s">
        <v>82</v>
      </c>
      <c r="B20" s="22" t="s">
        <v>26</v>
      </c>
      <c r="C20" s="22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1409.25</v>
      </c>
      <c r="J20">
        <f>VLOOKUP($A20,'Unify Report'!$A$1:$V$99,3,FALSE)</f>
        <v>1398</v>
      </c>
      <c r="K20">
        <f>VLOOKUP($A20,'Unify Report'!$A$1:$V$99,8,FALSE)</f>
        <v>1124</v>
      </c>
      <c r="L20">
        <f>VLOOKUP($A20,'Unify Report'!$A$1:$V$99,7,FALSE)</f>
        <v>1409.25</v>
      </c>
      <c r="M20">
        <f>VLOOKUP($A20,'Unify Report'!$A$1:$V$99,12,FALSE)</f>
        <v>1023</v>
      </c>
      <c r="N20">
        <f>VLOOKUP($A20,'Unify Report'!$A$1:$V$99,11,FALSE)</f>
        <v>1023</v>
      </c>
      <c r="O20">
        <f>VLOOKUP($A20,'Unify Report'!$A$1:$V$99,16,FALSE)</f>
        <v>352</v>
      </c>
      <c r="P20">
        <f>VLOOKUP($A20,'Unify Report'!$A$1:$V$99,15,FALSE)</f>
        <v>660</v>
      </c>
      <c r="Q20" s="100">
        <f>VLOOKUP($C20,CHPPD!$D$6:$Q$70,8,FALSE)</f>
        <v>724</v>
      </c>
      <c r="W20" t="s">
        <v>145</v>
      </c>
      <c r="X20" t="s">
        <v>232</v>
      </c>
      <c r="Y20" t="s">
        <v>233</v>
      </c>
      <c r="Z20" t="s">
        <v>229</v>
      </c>
      <c r="AA20" t="s">
        <v>218</v>
      </c>
    </row>
    <row r="21" spans="1:27">
      <c r="A21" s="22" t="s">
        <v>83</v>
      </c>
      <c r="B21" s="22" t="s">
        <v>31</v>
      </c>
      <c r="C21" s="22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2628.8333333333298</v>
      </c>
      <c r="J21">
        <f>VLOOKUP($A21,'Unify Report'!$A$1:$V$99,3,FALSE)</f>
        <v>2481.25</v>
      </c>
      <c r="K21">
        <f>VLOOKUP($A21,'Unify Report'!$A$1:$V$99,8,FALSE)</f>
        <v>1128.3333333333333</v>
      </c>
      <c r="L21">
        <f>VLOOKUP($A21,'Unify Report'!$A$1:$V$99,7,FALSE)</f>
        <v>1096.25</v>
      </c>
      <c r="M21">
        <f>VLOOKUP($A21,'Unify Report'!$A$1:$V$99,12,FALSE)</f>
        <v>2035</v>
      </c>
      <c r="N21">
        <f>VLOOKUP($A21,'Unify Report'!$A$1:$V$99,11,FALSE)</f>
        <v>1792</v>
      </c>
      <c r="O21">
        <f>VLOOKUP($A21,'Unify Report'!$A$1:$V$99,16,FALSE)</f>
        <v>682</v>
      </c>
      <c r="P21">
        <f>VLOOKUP($A21,'Unify Report'!$A$1:$V$99,15,FALSE)</f>
        <v>682</v>
      </c>
      <c r="Q21" s="100">
        <f>VLOOKUP($C21,CHPPD!$D$6:$Q$70,8,FALSE)</f>
        <v>805</v>
      </c>
      <c r="W21" t="s">
        <v>148</v>
      </c>
      <c r="X21" t="s">
        <v>232</v>
      </c>
      <c r="Y21" t="s">
        <v>233</v>
      </c>
      <c r="Z21" t="s">
        <v>235</v>
      </c>
      <c r="AA21" t="s">
        <v>218</v>
      </c>
    </row>
    <row r="22" spans="1:27">
      <c r="A22" s="22" t="s">
        <v>84</v>
      </c>
      <c r="B22" s="22" t="s">
        <v>32</v>
      </c>
      <c r="C22" s="22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2634.9999999999968</v>
      </c>
      <c r="J22">
        <f>VLOOKUP($A22,'Unify Report'!$A$1:$V$99,3,FALSE)</f>
        <v>2287.6666666666665</v>
      </c>
      <c r="K22">
        <f>VLOOKUP($A22,'Unify Report'!$A$1:$V$99,8,FALSE)</f>
        <v>738.49999999999932</v>
      </c>
      <c r="L22">
        <f>VLOOKUP($A22,'Unify Report'!$A$1:$V$99,7,FALSE)</f>
        <v>712.83333333333337</v>
      </c>
      <c r="M22">
        <f>VLOOKUP($A22,'Unify Report'!$A$1:$V$99,12,FALSE)</f>
        <v>1705</v>
      </c>
      <c r="N22">
        <f>VLOOKUP($A22,'Unify Report'!$A$1:$V$99,11,FALSE)</f>
        <v>1551</v>
      </c>
      <c r="O22">
        <f>VLOOKUP($A22,'Unify Report'!$A$1:$V$99,16,FALSE)</f>
        <v>682</v>
      </c>
      <c r="P22">
        <f>VLOOKUP($A22,'Unify Report'!$A$1:$V$99,15,FALSE)</f>
        <v>682</v>
      </c>
      <c r="Q22" s="100">
        <f>VLOOKUP($C22,CHPPD!$D$6:$Q$70,8,FALSE)</f>
        <v>692</v>
      </c>
      <c r="W22" t="s">
        <v>141</v>
      </c>
      <c r="X22" t="s">
        <v>226</v>
      </c>
      <c r="Y22" t="s">
        <v>227</v>
      </c>
      <c r="Z22" t="s">
        <v>236</v>
      </c>
      <c r="AA22" t="s">
        <v>229</v>
      </c>
    </row>
    <row r="23" spans="1:27">
      <c r="A23" s="22" t="s">
        <v>85</v>
      </c>
      <c r="B23" s="22" t="s">
        <v>54</v>
      </c>
      <c r="C23" s="23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1530</v>
      </c>
      <c r="J23">
        <f>VLOOKUP($A23,'Unify Report'!$A$1:$V$99,3,FALSE)</f>
        <v>1422.75</v>
      </c>
      <c r="K23">
        <f>VLOOKUP($A23,'Unify Report'!$A$1:$V$99,8,FALSE)</f>
        <v>1042.5</v>
      </c>
      <c r="L23">
        <f>VLOOKUP($A23,'Unify Report'!$A$1:$V$99,7,FALSE)</f>
        <v>837</v>
      </c>
      <c r="M23">
        <f>VLOOKUP($A23,'Unify Report'!$A$1:$V$99,12,FALSE)</f>
        <v>682</v>
      </c>
      <c r="N23">
        <f>VLOOKUP($A23,'Unify Report'!$A$1:$V$99,11,FALSE)</f>
        <v>682</v>
      </c>
      <c r="O23">
        <f>VLOOKUP($A23,'Unify Report'!$A$1:$V$99,16,FALSE)</f>
        <v>0</v>
      </c>
      <c r="P23">
        <f>VLOOKUP($A23,'Unify Report'!$A$1:$V$99,15,FALSE)</f>
        <v>0</v>
      </c>
      <c r="Q23" s="100">
        <f>VLOOKUP($C23,CHPPD!$D$6:$Q$70,8,FALSE)</f>
        <v>175</v>
      </c>
      <c r="W23" t="s">
        <v>135</v>
      </c>
      <c r="X23" t="s">
        <v>226</v>
      </c>
      <c r="Y23" t="s">
        <v>227</v>
      </c>
      <c r="Z23" t="s">
        <v>229</v>
      </c>
      <c r="AA23" t="s">
        <v>237</v>
      </c>
    </row>
    <row r="24" spans="1:27">
      <c r="A24" s="22" t="s">
        <v>86</v>
      </c>
      <c r="B24" s="22" t="s">
        <v>49</v>
      </c>
      <c r="C24" s="22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6731.583333333333</v>
      </c>
      <c r="J24">
        <f>VLOOKUP($A24,'Unify Report'!$A$1:$V$99,3,FALSE)</f>
        <v>6600.8666666666668</v>
      </c>
      <c r="K24">
        <f>VLOOKUP($A24,'Unify Report'!$A$1:$V$99,8,FALSE)</f>
        <v>755</v>
      </c>
      <c r="L24">
        <f>VLOOKUP($A24,'Unify Report'!$A$1:$V$99,7,FALSE)</f>
        <v>641</v>
      </c>
      <c r="M24">
        <f>VLOOKUP($A24,'Unify Report'!$A$1:$V$99,12,FALSE)</f>
        <v>6127</v>
      </c>
      <c r="N24">
        <f>VLOOKUP($A24,'Unify Report'!$A$1:$V$99,11,FALSE)</f>
        <v>5882.5</v>
      </c>
      <c r="O24">
        <f>VLOOKUP($A24,'Unify Report'!$A$1:$V$99,16,FALSE)</f>
        <v>682</v>
      </c>
      <c r="P24">
        <f>VLOOKUP($A24,'Unify Report'!$A$1:$V$99,15,FALSE)</f>
        <v>709.75</v>
      </c>
      <c r="Q24" s="100">
        <f>VLOOKUP($C24,CHPPD!$D$6:$Q$70,8,FALSE)</f>
        <v>526</v>
      </c>
      <c r="W24" t="s">
        <v>139</v>
      </c>
      <c r="X24" t="s">
        <v>226</v>
      </c>
      <c r="Y24" t="s">
        <v>227</v>
      </c>
      <c r="Z24" t="s">
        <v>238</v>
      </c>
      <c r="AA24" t="s">
        <v>239</v>
      </c>
    </row>
    <row r="25" spans="1:27">
      <c r="A25" s="22" t="s">
        <v>87</v>
      </c>
      <c r="B25" s="22" t="s">
        <v>53</v>
      </c>
      <c r="C25" s="22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1071.5</v>
      </c>
      <c r="J25">
        <f>VLOOKUP($A25,'Unify Report'!$A$1:$V$99,3,FALSE)</f>
        <v>1066.25</v>
      </c>
      <c r="K25">
        <f>VLOOKUP($A25,'Unify Report'!$A$1:$V$99,8,FALSE)</f>
        <v>1212.25</v>
      </c>
      <c r="L25">
        <f>VLOOKUP($A25,'Unify Report'!$A$1:$V$99,7,FALSE)</f>
        <v>1113.5</v>
      </c>
      <c r="M25">
        <f>VLOOKUP($A25,'Unify Report'!$A$1:$V$99,12,FALSE)</f>
        <v>713</v>
      </c>
      <c r="N25">
        <f>VLOOKUP($A25,'Unify Report'!$A$1:$V$99,11,FALSE)</f>
        <v>723.5</v>
      </c>
      <c r="O25">
        <f>VLOOKUP($A25,'Unify Report'!$A$1:$V$99,16,FALSE)</f>
        <v>1068.75</v>
      </c>
      <c r="P25">
        <f>VLOOKUP($A25,'Unify Report'!$A$1:$V$99,15,FALSE)</f>
        <v>1055.75</v>
      </c>
      <c r="Q25" s="100">
        <f>VLOOKUP($C25,CHPPD!$D$6:$Q$70,8,FALSE)</f>
        <v>507</v>
      </c>
      <c r="W25" t="s">
        <v>142</v>
      </c>
      <c r="X25" t="s">
        <v>226</v>
      </c>
      <c r="Y25" t="s">
        <v>227</v>
      </c>
      <c r="Z25" t="s">
        <v>229</v>
      </c>
      <c r="AA25" t="s">
        <v>237</v>
      </c>
    </row>
    <row r="26" spans="1:27">
      <c r="A26" s="22" t="s">
        <v>88</v>
      </c>
      <c r="B26" s="22" t="s">
        <v>51</v>
      </c>
      <c r="C26" s="22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1419.5</v>
      </c>
      <c r="J26">
        <f>VLOOKUP($A26,'Unify Report'!$A$1:$V$99,3,FALSE)</f>
        <v>1387.5</v>
      </c>
      <c r="K26">
        <f>VLOOKUP($A26,'Unify Report'!$A$1:$V$99,8,FALSE)</f>
        <v>1053.5</v>
      </c>
      <c r="L26">
        <f>VLOOKUP($A26,'Unify Report'!$A$1:$V$99,7,FALSE)</f>
        <v>1214.5</v>
      </c>
      <c r="M26">
        <f>VLOOKUP($A26,'Unify Report'!$A$1:$V$99,12,FALSE)</f>
        <v>954.5</v>
      </c>
      <c r="N26">
        <f>VLOOKUP($A26,'Unify Report'!$A$1:$V$99,11,FALSE)</f>
        <v>964</v>
      </c>
      <c r="O26">
        <f>VLOOKUP($A26,'Unify Report'!$A$1:$V$99,16,FALSE)</f>
        <v>712.5</v>
      </c>
      <c r="P26">
        <f>VLOOKUP($A26,'Unify Report'!$A$1:$V$99,15,FALSE)</f>
        <v>1021</v>
      </c>
      <c r="Q26" s="100">
        <f>VLOOKUP($C26,CHPPD!$D$6:$Q$70,8,FALSE)</f>
        <v>643</v>
      </c>
      <c r="W26" t="s">
        <v>240</v>
      </c>
      <c r="X26" t="s">
        <v>241</v>
      </c>
      <c r="Y26" t="s">
        <v>242</v>
      </c>
      <c r="Z26" t="s">
        <v>243</v>
      </c>
      <c r="AA26" t="s">
        <v>218</v>
      </c>
    </row>
    <row r="27" spans="1:27">
      <c r="A27" s="22" t="s">
        <v>89</v>
      </c>
      <c r="B27" s="22" t="s">
        <v>52</v>
      </c>
      <c r="C27" s="22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2025</v>
      </c>
      <c r="J27">
        <f>VLOOKUP($A27,'Unify Report'!$A$1:$V$99,3,FALSE)</f>
        <v>1944.5</v>
      </c>
      <c r="K27">
        <f>VLOOKUP($A27,'Unify Report'!$A$1:$V$99,8,FALSE)</f>
        <v>1066</v>
      </c>
      <c r="L27">
        <f>VLOOKUP($A27,'Unify Report'!$A$1:$V$99,7,FALSE)</f>
        <v>1072.25</v>
      </c>
      <c r="M27">
        <f>VLOOKUP($A27,'Unify Report'!$A$1:$V$99,12,FALSE)</f>
        <v>1426</v>
      </c>
      <c r="N27">
        <f>VLOOKUP($A27,'Unify Report'!$A$1:$V$99,11,FALSE)</f>
        <v>1414.5</v>
      </c>
      <c r="O27">
        <f>VLOOKUP($A27,'Unify Report'!$A$1:$V$99,16,FALSE)</f>
        <v>713</v>
      </c>
      <c r="P27">
        <f>VLOOKUP($A27,'Unify Report'!$A$1:$V$99,15,FALSE)</f>
        <v>697.5</v>
      </c>
      <c r="Q27" s="100">
        <f>VLOOKUP($C27,CHPPD!$D$6:$Q$70,8,FALSE)</f>
        <v>598</v>
      </c>
      <c r="W27" t="s">
        <v>127</v>
      </c>
      <c r="X27" t="s">
        <v>241</v>
      </c>
      <c r="Y27" t="s">
        <v>242</v>
      </c>
      <c r="Z27" t="s">
        <v>243</v>
      </c>
    </row>
    <row r="28" spans="1:27">
      <c r="A28" s="22" t="s">
        <v>90</v>
      </c>
      <c r="B28" s="22" t="s">
        <v>48</v>
      </c>
      <c r="C28" s="22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2290.75</v>
      </c>
      <c r="J28">
        <f>VLOOKUP($A28,'Unify Report'!$A$1:$V$99,3,FALSE)</f>
        <v>2173.5</v>
      </c>
      <c r="K28">
        <f>VLOOKUP($A28,'Unify Report'!$A$1:$V$99,8,FALSE)</f>
        <v>1275.75</v>
      </c>
      <c r="L28">
        <f>VLOOKUP($A28,'Unify Report'!$A$1:$V$99,7,FALSE)</f>
        <v>1281.75</v>
      </c>
      <c r="M28">
        <f>VLOOKUP($A28,'Unify Report'!$A$1:$V$99,12,FALSE)</f>
        <v>1782.5</v>
      </c>
      <c r="N28">
        <f>VLOOKUP($A28,'Unify Report'!$A$1:$V$99,11,FALSE)</f>
        <v>1724.5</v>
      </c>
      <c r="O28">
        <f>VLOOKUP($A28,'Unify Report'!$A$1:$V$99,16,FALSE)</f>
        <v>1426</v>
      </c>
      <c r="P28">
        <f>VLOOKUP($A28,'Unify Report'!$A$1:$V$99,15,FALSE)</f>
        <v>1458.5</v>
      </c>
      <c r="Q28" s="100">
        <f>VLOOKUP($C28,CHPPD!$D$6:$Q$70,8,FALSE)</f>
        <v>880</v>
      </c>
      <c r="W28" t="s">
        <v>125</v>
      </c>
      <c r="X28" t="s">
        <v>244</v>
      </c>
      <c r="Y28" t="s">
        <v>245</v>
      </c>
      <c r="Z28" t="s">
        <v>238</v>
      </c>
      <c r="AA28" t="s">
        <v>218</v>
      </c>
    </row>
    <row r="29" spans="1:27">
      <c r="A29" s="22" t="s">
        <v>91</v>
      </c>
      <c r="B29" s="22" t="s">
        <v>50</v>
      </c>
      <c r="C29" s="22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2130.25</v>
      </c>
      <c r="J29">
        <f>VLOOKUP($A29,'Unify Report'!$A$1:$V$99,3,FALSE)</f>
        <v>2084</v>
      </c>
      <c r="K29">
        <f>VLOOKUP($A29,'Unify Report'!$A$1:$V$99,8,FALSE)</f>
        <v>1418.5</v>
      </c>
      <c r="L29">
        <f>VLOOKUP($A29,'Unify Report'!$A$1:$V$99,7,FALSE)</f>
        <v>1801.75</v>
      </c>
      <c r="M29">
        <f>VLOOKUP($A29,'Unify Report'!$A$1:$V$99,12,FALSE)</f>
        <v>1782.5</v>
      </c>
      <c r="N29">
        <f>VLOOKUP($A29,'Unify Report'!$A$1:$V$99,11,FALSE)</f>
        <v>1747.5</v>
      </c>
      <c r="O29">
        <f>VLOOKUP($A29,'Unify Report'!$A$1:$V$99,16,FALSE)</f>
        <v>1426</v>
      </c>
      <c r="P29">
        <f>VLOOKUP($A29,'Unify Report'!$A$1:$V$99,15,FALSE)</f>
        <v>1862.5</v>
      </c>
      <c r="Q29" s="100">
        <f>VLOOKUP($C29,CHPPD!$D$6:$Q$70,8,FALSE)</f>
        <v>961</v>
      </c>
      <c r="W29" t="s">
        <v>126</v>
      </c>
      <c r="X29" t="s">
        <v>244</v>
      </c>
      <c r="Y29" t="s">
        <v>245</v>
      </c>
      <c r="Z29" t="s">
        <v>246</v>
      </c>
      <c r="AA29" t="s">
        <v>218</v>
      </c>
    </row>
    <row r="30" spans="1:27">
      <c r="A30" s="22" t="s">
        <v>92</v>
      </c>
      <c r="B30" s="22" t="s">
        <v>40</v>
      </c>
      <c r="C30" s="22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6825.25</v>
      </c>
      <c r="J30">
        <f>VLOOKUP($A30,'Unify Report'!$A$1:$V$99,3,FALSE)</f>
        <v>5509.75</v>
      </c>
      <c r="K30">
        <f>VLOOKUP($A30,'Unify Report'!$A$1:$V$99,8,FALSE)</f>
        <v>369</v>
      </c>
      <c r="L30">
        <f>VLOOKUP($A30,'Unify Report'!$A$1:$V$99,7,FALSE)</f>
        <v>110</v>
      </c>
      <c r="M30">
        <f>VLOOKUP($A30,'Unify Report'!$A$1:$V$99,12,FALSE)</f>
        <v>6773.5</v>
      </c>
      <c r="N30">
        <f>VLOOKUP($A30,'Unify Report'!$A$1:$V$99,11,FALSE)</f>
        <v>5476.7666666666664</v>
      </c>
      <c r="O30">
        <f>VLOOKUP($A30,'Unify Report'!$A$1:$V$99,16,FALSE)</f>
        <v>356.5</v>
      </c>
      <c r="P30">
        <f>VLOOKUP($A30,'Unify Report'!$A$1:$V$99,15,FALSE)</f>
        <v>149.5</v>
      </c>
      <c r="Q30" s="100">
        <f>VLOOKUP($C30,CHPPD!$D$6:$Q$70,8,FALSE)</f>
        <v>445</v>
      </c>
      <c r="W30" t="s">
        <v>247</v>
      </c>
      <c r="X30" t="s">
        <v>213</v>
      </c>
      <c r="Y30" t="s">
        <v>214</v>
      </c>
      <c r="Z30" t="s">
        <v>215</v>
      </c>
      <c r="AA30" t="s">
        <v>248</v>
      </c>
    </row>
    <row r="31" spans="1:27">
      <c r="A31" s="22" t="s">
        <v>93</v>
      </c>
      <c r="B31" s="22" t="s">
        <v>35</v>
      </c>
      <c r="C31" s="23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4295</v>
      </c>
      <c r="J31">
        <f>VLOOKUP($A31,'Unify Report'!$A$1:$V$99,3,FALSE)</f>
        <v>4038.2333333333331</v>
      </c>
      <c r="K31">
        <f>VLOOKUP($A31,'Unify Report'!$A$1:$V$99,8,FALSE)</f>
        <v>357.5</v>
      </c>
      <c r="L31">
        <f>VLOOKUP($A31,'Unify Report'!$A$1:$V$99,7,FALSE)</f>
        <v>392</v>
      </c>
      <c r="M31">
        <f>VLOOKUP($A31,'Unify Report'!$A$1:$V$99,12,FALSE)</f>
        <v>4510.5</v>
      </c>
      <c r="N31">
        <f>VLOOKUP($A31,'Unify Report'!$A$1:$V$99,11,FALSE)</f>
        <v>3990.5</v>
      </c>
      <c r="O31">
        <f>VLOOKUP($A31,'Unify Report'!$A$1:$V$99,16,FALSE)</f>
        <v>356.5</v>
      </c>
      <c r="P31">
        <f>VLOOKUP($A31,'Unify Report'!$A$1:$V$99,15,FALSE)</f>
        <v>414</v>
      </c>
      <c r="Q31" s="100">
        <f>VLOOKUP($C31,CHPPD!$D$6:$Q$70,8,FALSE)</f>
        <v>785</v>
      </c>
      <c r="W31" t="s">
        <v>112</v>
      </c>
      <c r="X31" t="s">
        <v>213</v>
      </c>
      <c r="Y31" t="s">
        <v>214</v>
      </c>
      <c r="Z31" t="s">
        <v>215</v>
      </c>
      <c r="AA31" t="s">
        <v>248</v>
      </c>
    </row>
    <row r="32" spans="1:27">
      <c r="A32" s="22" t="s">
        <v>94</v>
      </c>
      <c r="B32" s="22" t="s">
        <v>37</v>
      </c>
      <c r="C32" s="23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2309</v>
      </c>
      <c r="J32">
        <f>VLOOKUP($A32,'Unify Report'!$A$1:$V$99,3,FALSE)</f>
        <v>2285.75</v>
      </c>
      <c r="K32">
        <f>VLOOKUP($A32,'Unify Report'!$A$1:$V$99,8,FALSE)</f>
        <v>354.5</v>
      </c>
      <c r="L32">
        <f>VLOOKUP($A32,'Unify Report'!$A$1:$V$99,7,FALSE)</f>
        <v>437</v>
      </c>
      <c r="M32">
        <f>VLOOKUP($A32,'Unify Report'!$A$1:$V$99,12,FALSE)</f>
        <v>1667.5</v>
      </c>
      <c r="N32">
        <f>VLOOKUP($A32,'Unify Report'!$A$1:$V$99,11,FALSE)</f>
        <v>1856.5</v>
      </c>
      <c r="O32">
        <f>VLOOKUP($A32,'Unify Report'!$A$1:$V$99,16,FALSE)</f>
        <v>356.5</v>
      </c>
      <c r="P32">
        <f>VLOOKUP($A32,'Unify Report'!$A$1:$V$99,15,FALSE)</f>
        <v>299.5</v>
      </c>
      <c r="Q32" s="100">
        <f>VLOOKUP($C32,CHPPD!$D$6:$Q$70,8,FALSE)</f>
        <v>488</v>
      </c>
      <c r="W32" t="s">
        <v>120</v>
      </c>
      <c r="X32" t="s">
        <v>213</v>
      </c>
      <c r="Y32" t="s">
        <v>214</v>
      </c>
      <c r="Z32" t="s">
        <v>225</v>
      </c>
      <c r="AA32" t="s">
        <v>218</v>
      </c>
    </row>
    <row r="33" spans="1:27">
      <c r="A33" s="22" t="s">
        <v>95</v>
      </c>
      <c r="B33" s="22" t="s">
        <v>39</v>
      </c>
      <c r="C33" s="23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2150.25</v>
      </c>
      <c r="J33">
        <f>VLOOKUP($A33,'Unify Report'!$A$1:$V$99,3,FALSE)</f>
        <v>1836.25</v>
      </c>
      <c r="K33">
        <f>VLOOKUP($A33,'Unify Report'!$A$1:$V$99,8,FALSE)</f>
        <v>350.5</v>
      </c>
      <c r="L33">
        <f>VLOOKUP($A33,'Unify Report'!$A$1:$V$99,7,FALSE)</f>
        <v>324.16666666666669</v>
      </c>
      <c r="M33">
        <f>VLOOKUP($A33,'Unify Report'!$A$1:$V$99,12,FALSE)</f>
        <v>1782.5</v>
      </c>
      <c r="N33">
        <f>VLOOKUP($A33,'Unify Report'!$A$1:$V$99,11,FALSE)</f>
        <v>1589.5</v>
      </c>
      <c r="O33">
        <f>VLOOKUP($A33,'Unify Report'!$A$1:$V$99,16,FALSE)</f>
        <v>356.5</v>
      </c>
      <c r="P33">
        <f>VLOOKUP($A33,'Unify Report'!$A$1:$V$99,15,FALSE)</f>
        <v>276</v>
      </c>
      <c r="Q33" s="100">
        <f>VLOOKUP($C33,CHPPD!$D$6:$Q$70,8,FALSE)</f>
        <v>339</v>
      </c>
      <c r="W33" t="s">
        <v>110</v>
      </c>
      <c r="X33" t="s">
        <v>213</v>
      </c>
      <c r="Y33" t="s">
        <v>214</v>
      </c>
      <c r="Z33" t="s">
        <v>215</v>
      </c>
      <c r="AA33" t="s">
        <v>248</v>
      </c>
    </row>
    <row r="34" spans="1:27">
      <c r="A34" s="22" t="s">
        <v>96</v>
      </c>
      <c r="B34" s="22" t="s">
        <v>38</v>
      </c>
      <c r="C34" s="23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1771.25</v>
      </c>
      <c r="J34">
        <f>VLOOKUP($A34,'Unify Report'!$A$1:$V$99,3,FALSE)</f>
        <v>1593.5</v>
      </c>
      <c r="K34">
        <f>VLOOKUP($A34,'Unify Report'!$A$1:$V$99,8,FALSE)</f>
        <v>350.5</v>
      </c>
      <c r="L34">
        <f>VLOOKUP($A34,'Unify Report'!$A$1:$V$99,7,FALSE)</f>
        <v>316.5</v>
      </c>
      <c r="M34">
        <f>VLOOKUP($A34,'Unify Report'!$A$1:$V$99,12,FALSE)</f>
        <v>1782.5</v>
      </c>
      <c r="N34">
        <f>VLOOKUP($A34,'Unify Report'!$A$1:$V$99,11,FALSE)</f>
        <v>1507.5</v>
      </c>
      <c r="O34">
        <f>VLOOKUP($A34,'Unify Report'!$A$1:$V$99,16,FALSE)</f>
        <v>356.5</v>
      </c>
      <c r="P34">
        <f>VLOOKUP($A34,'Unify Report'!$A$1:$V$99,15,FALSE)</f>
        <v>287.5</v>
      </c>
      <c r="Q34" s="100">
        <f>VLOOKUP($C34,CHPPD!$D$6:$Q$70,8,FALSE)</f>
        <v>204</v>
      </c>
      <c r="W34" t="s">
        <v>249</v>
      </c>
      <c r="X34" t="s">
        <v>213</v>
      </c>
      <c r="Y34" t="s">
        <v>214</v>
      </c>
      <c r="Z34" t="s">
        <v>215</v>
      </c>
      <c r="AA34" t="s">
        <v>218</v>
      </c>
    </row>
    <row r="35" spans="1:27">
      <c r="A35" s="22" t="s">
        <v>97</v>
      </c>
      <c r="B35" s="22" t="s">
        <v>36</v>
      </c>
      <c r="C35" s="23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2500</v>
      </c>
      <c r="J35">
        <f>VLOOKUP($A35,'Unify Report'!$A$1:$V$99,3,FALSE)</f>
        <v>2461</v>
      </c>
      <c r="K35">
        <f>VLOOKUP($A35,'Unify Report'!$A$1:$V$99,8,FALSE)</f>
        <v>355.5</v>
      </c>
      <c r="L35">
        <f>VLOOKUP($A35,'Unify Report'!$A$1:$V$99,7,FALSE)</f>
        <v>344.5</v>
      </c>
      <c r="M35">
        <f>VLOOKUP($A35,'Unify Report'!$A$1:$V$99,12,FALSE)</f>
        <v>2120</v>
      </c>
      <c r="N35">
        <f>VLOOKUP($A35,'Unify Report'!$A$1:$V$99,11,FALSE)</f>
        <v>2006.5</v>
      </c>
      <c r="O35">
        <f>VLOOKUP($A35,'Unify Report'!$A$1:$V$99,16,FALSE)</f>
        <v>356.5</v>
      </c>
      <c r="P35">
        <f>VLOOKUP($A35,'Unify Report'!$A$1:$V$99,15,FALSE)</f>
        <v>310.5</v>
      </c>
      <c r="Q35" s="100">
        <f>VLOOKUP($C35,CHPPD!$D$6:$Q$70,8,FALSE)</f>
        <v>401</v>
      </c>
      <c r="W35" t="s">
        <v>107</v>
      </c>
      <c r="X35" t="s">
        <v>213</v>
      </c>
      <c r="Y35" t="s">
        <v>214</v>
      </c>
      <c r="Z35" t="s">
        <v>215</v>
      </c>
      <c r="AA35" t="s">
        <v>218</v>
      </c>
    </row>
    <row r="36" spans="1:27">
      <c r="A36" s="22" t="s">
        <v>98</v>
      </c>
      <c r="B36" s="22" t="s">
        <v>33</v>
      </c>
      <c r="C36" s="23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1426.5</v>
      </c>
      <c r="J36">
        <f>VLOOKUP($A36,'Unify Report'!$A$1:$V$99,3,FALSE)</f>
        <v>1415.5</v>
      </c>
      <c r="K36">
        <f>VLOOKUP($A36,'Unify Report'!$A$1:$V$99,8,FALSE)</f>
        <v>346.5</v>
      </c>
      <c r="L36">
        <f>VLOOKUP($A36,'Unify Report'!$A$1:$V$99,7,FALSE)</f>
        <v>727</v>
      </c>
      <c r="M36">
        <f>VLOOKUP($A36,'Unify Report'!$A$1:$V$99,12,FALSE)</f>
        <v>1426</v>
      </c>
      <c r="N36">
        <f>VLOOKUP($A36,'Unify Report'!$A$1:$V$99,11,FALSE)</f>
        <v>1380</v>
      </c>
      <c r="O36">
        <f>VLOOKUP($A36,'Unify Report'!$A$1:$V$99,16,FALSE)</f>
        <v>356.5</v>
      </c>
      <c r="P36">
        <f>VLOOKUP($A36,'Unify Report'!$A$1:$V$99,15,FALSE)</f>
        <v>425</v>
      </c>
      <c r="Q36" s="100">
        <f>VLOOKUP($C36,CHPPD!$D$6:$Q$70,8,FALSE)</f>
        <v>398</v>
      </c>
      <c r="W36" t="s">
        <v>250</v>
      </c>
      <c r="X36" t="s">
        <v>213</v>
      </c>
      <c r="Y36" t="s">
        <v>214</v>
      </c>
      <c r="Z36" t="s">
        <v>215</v>
      </c>
      <c r="AA36" t="s">
        <v>218</v>
      </c>
    </row>
    <row r="37" spans="1:27">
      <c r="A37" s="22" t="s">
        <v>99</v>
      </c>
      <c r="B37" s="22" t="s">
        <v>34</v>
      </c>
      <c r="C37" s="23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1088.75</v>
      </c>
      <c r="J37">
        <f>VLOOKUP($A37,'Unify Report'!$A$1:$V$99,3,FALSE)</f>
        <v>982.75</v>
      </c>
      <c r="K37">
        <f>VLOOKUP($A37,'Unify Report'!$A$1:$V$99,8,FALSE)</f>
        <v>0</v>
      </c>
      <c r="L37">
        <f>VLOOKUP($A37,'Unify Report'!$A$1:$V$99,7,FALSE)</f>
        <v>65.5</v>
      </c>
      <c r="M37">
        <f>VLOOKUP($A37,'Unify Report'!$A$1:$V$99,12,FALSE)</f>
        <v>1115.5</v>
      </c>
      <c r="N37">
        <f>VLOOKUP($A37,'Unify Report'!$A$1:$V$99,11,FALSE)</f>
        <v>984</v>
      </c>
      <c r="O37">
        <f>VLOOKUP($A37,'Unify Report'!$A$1:$V$99,16,FALSE)</f>
        <v>0</v>
      </c>
      <c r="P37">
        <f>VLOOKUP($A37,'Unify Report'!$A$1:$V$99,15,FALSE)</f>
        <v>69</v>
      </c>
      <c r="Q37" s="100">
        <f>VLOOKUP($C37,CHPPD!$D$6:$Q$70,8,FALSE)</f>
        <v>155</v>
      </c>
      <c r="W37" t="s">
        <v>251</v>
      </c>
      <c r="X37" t="s">
        <v>213</v>
      </c>
      <c r="Y37" t="s">
        <v>214</v>
      </c>
      <c r="Z37" t="s">
        <v>215</v>
      </c>
      <c r="AA37" t="s">
        <v>248</v>
      </c>
    </row>
    <row r="38" spans="1:27">
      <c r="A38" s="22" t="s">
        <v>100</v>
      </c>
      <c r="B38" s="22" t="s">
        <v>41</v>
      </c>
      <c r="C38" s="23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2189</v>
      </c>
      <c r="J38">
        <f>VLOOKUP($A38,'Unify Report'!$A$1:$V$99,3,FALSE)</f>
        <v>2034.5</v>
      </c>
      <c r="K38">
        <f>VLOOKUP($A38,'Unify Report'!$A$1:$V$99,8,FALSE)</f>
        <v>723.2</v>
      </c>
      <c r="L38">
        <f>VLOOKUP($A38,'Unify Report'!$A$1:$V$99,7,FALSE)</f>
        <v>711.45</v>
      </c>
      <c r="M38">
        <f>VLOOKUP($A38,'Unify Report'!$A$1:$V$99,12,FALSE)</f>
        <v>2139</v>
      </c>
      <c r="N38">
        <f>VLOOKUP($A38,'Unify Report'!$A$1:$V$99,11,FALSE)</f>
        <v>2001</v>
      </c>
      <c r="O38">
        <f>VLOOKUP($A38,'Unify Report'!$A$1:$V$99,16,FALSE)</f>
        <v>713</v>
      </c>
      <c r="P38">
        <f>VLOOKUP($A38,'Unify Report'!$A$1:$V$99,15,FALSE)</f>
        <v>655.5</v>
      </c>
      <c r="Q38" s="100">
        <f>VLOOKUP($C38,CHPPD!$D$6:$Q$70,8,FALSE)</f>
        <v>543</v>
      </c>
      <c r="W38" t="s">
        <v>252</v>
      </c>
      <c r="X38" t="s">
        <v>213</v>
      </c>
      <c r="Y38" t="s">
        <v>214</v>
      </c>
      <c r="Z38" t="s">
        <v>215</v>
      </c>
      <c r="AA38" t="s">
        <v>248</v>
      </c>
    </row>
    <row r="39" spans="1:27">
      <c r="A39" s="22" t="s">
        <v>101</v>
      </c>
      <c r="B39" s="22" t="s">
        <v>45</v>
      </c>
      <c r="C39" s="22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746.5</v>
      </c>
      <c r="J39">
        <f>VLOOKUP($A39,'Unify Report'!$A$1:$V$99,3,FALSE)</f>
        <v>716.5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744</v>
      </c>
      <c r="N39">
        <f>VLOOKUP($A39,'Unify Report'!$A$1:$V$99,11,FALSE)</f>
        <v>744</v>
      </c>
      <c r="O39">
        <f>VLOOKUP($A39,'Unify Report'!$A$1:$V$99,16,FALSE)</f>
        <v>0</v>
      </c>
      <c r="P39">
        <f>VLOOKUP($A39,'Unify Report'!$A$1:$V$99,15,FALSE)</f>
        <v>0</v>
      </c>
      <c r="Q39" s="100">
        <f>VLOOKUP($C39,CHPPD!$D$6:$Q$70,8,FALSE)</f>
        <v>31</v>
      </c>
      <c r="W39" t="s">
        <v>253</v>
      </c>
      <c r="X39" t="s">
        <v>213</v>
      </c>
      <c r="Y39" t="s">
        <v>214</v>
      </c>
      <c r="Z39" t="s">
        <v>215</v>
      </c>
      <c r="AA39" t="s">
        <v>248</v>
      </c>
    </row>
    <row r="40" spans="1:27">
      <c r="A40" s="22" t="s">
        <v>102</v>
      </c>
      <c r="B40" s="22" t="s">
        <v>44</v>
      </c>
      <c r="C40" s="23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2723.25</v>
      </c>
      <c r="J40">
        <f>VLOOKUP($A40,'Unify Report'!$A$1:$V$99,3,FALSE)</f>
        <v>2239</v>
      </c>
      <c r="K40">
        <f>VLOOKUP($A40,'Unify Report'!$A$1:$V$99,8,FALSE)</f>
        <v>1261</v>
      </c>
      <c r="L40">
        <f>VLOOKUP($A40,'Unify Report'!$A$1:$V$99,7,FALSE)</f>
        <v>747.5</v>
      </c>
      <c r="M40">
        <f>VLOOKUP($A40,'Unify Report'!$A$1:$V$99,12,FALSE)</f>
        <v>2604</v>
      </c>
      <c r="N40">
        <f>VLOOKUP($A40,'Unify Report'!$A$1:$V$99,11,FALSE)</f>
        <v>2146</v>
      </c>
      <c r="O40">
        <f>VLOOKUP($A40,'Unify Report'!$A$1:$V$99,16,FALSE)</f>
        <v>744</v>
      </c>
      <c r="P40">
        <f>VLOOKUP($A40,'Unify Report'!$A$1:$V$99,15,FALSE)</f>
        <v>598</v>
      </c>
      <c r="Q40" s="100">
        <f>VLOOKUP($C40,CHPPD!$D$6:$Q$70,8,FALSE)</f>
        <v>896</v>
      </c>
      <c r="W40" t="s">
        <v>254</v>
      </c>
      <c r="X40" t="s">
        <v>213</v>
      </c>
      <c r="Y40" t="s">
        <v>214</v>
      </c>
      <c r="Z40" t="s">
        <v>215</v>
      </c>
      <c r="AA40" t="s">
        <v>248</v>
      </c>
    </row>
    <row r="41" spans="1:27">
      <c r="A41" s="22" t="s">
        <v>103</v>
      </c>
      <c r="B41" s="22" t="s">
        <v>47</v>
      </c>
      <c r="C41" s="23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5383.5</v>
      </c>
      <c r="J41">
        <f>VLOOKUP($A41,'Unify Report'!$A$1:$V$99,3,FALSE)</f>
        <v>5045</v>
      </c>
      <c r="K41">
        <f>VLOOKUP($A41,'Unify Report'!$A$1:$V$99,8,FALSE)</f>
        <v>1082.5</v>
      </c>
      <c r="L41">
        <f>VLOOKUP($A41,'Unify Report'!$A$1:$V$99,7,FALSE)</f>
        <v>538</v>
      </c>
      <c r="M41">
        <f>VLOOKUP($A41,'Unify Report'!$A$1:$V$99,12,FALSE)</f>
        <v>5002.5</v>
      </c>
      <c r="N41">
        <f>VLOOKUP($A41,'Unify Report'!$A$1:$V$99,11,FALSE)</f>
        <v>4614.75</v>
      </c>
      <c r="O41">
        <f>VLOOKUP($A41,'Unify Report'!$A$1:$V$99,16,FALSE)</f>
        <v>1058</v>
      </c>
      <c r="P41">
        <f>VLOOKUP($A41,'Unify Report'!$A$1:$V$99,15,FALSE)</f>
        <v>667</v>
      </c>
      <c r="Q41" s="100">
        <f>VLOOKUP($C41,CHPPD!$D$6:$Q$70,8,FALSE)</f>
        <v>743</v>
      </c>
      <c r="W41" t="s">
        <v>164</v>
      </c>
      <c r="X41" t="s">
        <v>213</v>
      </c>
      <c r="Y41" t="s">
        <v>214</v>
      </c>
      <c r="Z41" t="s">
        <v>215</v>
      </c>
      <c r="AA41" t="s">
        <v>248</v>
      </c>
    </row>
    <row r="42" spans="1:27">
      <c r="A42" s="22" t="s">
        <v>104</v>
      </c>
      <c r="B42" s="22" t="s">
        <v>42</v>
      </c>
      <c r="C42" s="23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1109</v>
      </c>
      <c r="J42">
        <f>VLOOKUP($A42,'Unify Report'!$A$1:$V$99,3,FALSE)</f>
        <v>1031</v>
      </c>
      <c r="K42">
        <f>VLOOKUP($A42,'Unify Report'!$A$1:$V$99,8,FALSE)</f>
        <v>684</v>
      </c>
      <c r="L42">
        <f>VLOOKUP($A42,'Unify Report'!$A$1:$V$99,7,FALSE)</f>
        <v>391.5</v>
      </c>
      <c r="M42">
        <f>VLOOKUP($A42,'Unify Report'!$A$1:$V$99,12,FALSE)</f>
        <v>728.5</v>
      </c>
      <c r="N42">
        <f>VLOOKUP($A42,'Unify Report'!$A$1:$V$99,11,FALSE)</f>
        <v>705.5</v>
      </c>
      <c r="O42">
        <f>VLOOKUP($A42,'Unify Report'!$A$1:$V$99,16,FALSE)</f>
        <v>624</v>
      </c>
      <c r="P42">
        <f>VLOOKUP($A42,'Unify Report'!$A$1:$V$99,15,FALSE)</f>
        <v>408</v>
      </c>
      <c r="Q42" s="100">
        <f>VLOOKUP($C42,CHPPD!$D$6:$Q$70,8,FALSE)</f>
        <v>298</v>
      </c>
      <c r="W42" t="s">
        <v>118</v>
      </c>
      <c r="X42" t="s">
        <v>255</v>
      </c>
      <c r="Y42" t="s">
        <v>256</v>
      </c>
      <c r="Z42" t="s">
        <v>257</v>
      </c>
      <c r="AA42" t="s">
        <v>215</v>
      </c>
    </row>
    <row r="43" spans="1:27">
      <c r="A43" s="22" t="s">
        <v>105</v>
      </c>
      <c r="B43" s="22" t="s">
        <v>43</v>
      </c>
      <c r="C43" s="23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3681.5</v>
      </c>
      <c r="J43">
        <f>VLOOKUP($A43,'Unify Report'!$A$1:$V$99,3,FALSE)</f>
        <v>3467</v>
      </c>
      <c r="K43">
        <f>VLOOKUP($A43,'Unify Report'!$A$1:$V$99,8,FALSE)</f>
        <v>763</v>
      </c>
      <c r="L43">
        <f>VLOOKUP($A43,'Unify Report'!$A$1:$V$99,7,FALSE)</f>
        <v>666</v>
      </c>
      <c r="M43">
        <f>VLOOKUP($A43,'Unify Report'!$A$1:$V$99,12,FALSE)</f>
        <v>3336</v>
      </c>
      <c r="N43">
        <f>VLOOKUP($A43,'Unify Report'!$A$1:$V$99,11,FALSE)</f>
        <v>3254</v>
      </c>
      <c r="O43">
        <f>VLOOKUP($A43,'Unify Report'!$A$1:$V$99,16,FALSE)</f>
        <v>744</v>
      </c>
      <c r="P43">
        <f>VLOOKUP($A43,'Unify Report'!$A$1:$V$99,15,FALSE)</f>
        <v>683</v>
      </c>
      <c r="Q43" s="100">
        <f>VLOOKUP($C43,CHPPD!$D$6:$Q$70,8,FALSE)</f>
        <v>241</v>
      </c>
      <c r="W43" t="s">
        <v>119</v>
      </c>
      <c r="X43" t="s">
        <v>255</v>
      </c>
      <c r="Y43" t="s">
        <v>256</v>
      </c>
      <c r="Z43" t="s">
        <v>257</v>
      </c>
      <c r="AA43" t="s">
        <v>215</v>
      </c>
    </row>
    <row r="44" spans="1:27">
      <c r="A44" s="22" t="s">
        <v>106</v>
      </c>
      <c r="B44" s="22" t="s">
        <v>46</v>
      </c>
      <c r="C44" s="23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1281.25</v>
      </c>
      <c r="J44">
        <f>VLOOKUP($A44,'Unify Report'!$A$1:$V$99,3,FALSE)</f>
        <v>1200.5</v>
      </c>
      <c r="K44">
        <f>VLOOKUP($A44,'Unify Report'!$A$1:$V$99,8,FALSE)</f>
        <v>929.25</v>
      </c>
      <c r="L44">
        <f>VLOOKUP($A44,'Unify Report'!$A$1:$V$99,7,FALSE)</f>
        <v>842.58333333333337</v>
      </c>
      <c r="M44">
        <f>VLOOKUP($A44,'Unify Report'!$A$1:$V$99,12,FALSE)</f>
        <v>814</v>
      </c>
      <c r="N44">
        <f>VLOOKUP($A44,'Unify Report'!$A$1:$V$99,11,FALSE)</f>
        <v>792.75</v>
      </c>
      <c r="O44">
        <f>VLOOKUP($A44,'Unify Report'!$A$1:$V$99,16,FALSE)</f>
        <v>572</v>
      </c>
      <c r="P44">
        <f>VLOOKUP($A44,'Unify Report'!$A$1:$V$99,15,FALSE)</f>
        <v>594</v>
      </c>
      <c r="Q44" s="100">
        <f>VLOOKUP($C44,CHPPD!$D$6:$Q$70,8,FALSE)</f>
        <v>389</v>
      </c>
      <c r="W44" t="s">
        <v>138</v>
      </c>
      <c r="X44" t="s">
        <v>226</v>
      </c>
      <c r="Y44" s="60" t="s">
        <v>227</v>
      </c>
      <c r="Z44" s="60" t="s">
        <v>229</v>
      </c>
      <c r="AA44" s="60" t="s">
        <v>218</v>
      </c>
    </row>
    <row r="45" spans="1:27">
      <c r="W45" s="59" t="s">
        <v>132</v>
      </c>
      <c r="X45" t="s">
        <v>213</v>
      </c>
      <c r="Y45" s="60" t="s">
        <v>214</v>
      </c>
      <c r="Z45" s="61" t="s">
        <v>220</v>
      </c>
      <c r="AA45" s="61"/>
    </row>
    <row r="46" spans="1:27">
      <c r="W46" s="59" t="s">
        <v>133</v>
      </c>
      <c r="X46" t="s">
        <v>213</v>
      </c>
      <c r="Y46" s="60" t="s">
        <v>214</v>
      </c>
      <c r="Z46" s="61" t="s">
        <v>220</v>
      </c>
    </row>
    <row r="47" spans="1:27">
      <c r="W47" t="s">
        <v>108</v>
      </c>
      <c r="X47" t="s">
        <v>213</v>
      </c>
      <c r="Y47" s="60" t="s">
        <v>214</v>
      </c>
      <c r="Z47" t="s">
        <v>215</v>
      </c>
    </row>
    <row r="48" spans="1:27">
      <c r="W48" t="s">
        <v>109</v>
      </c>
      <c r="X48" t="s">
        <v>213</v>
      </c>
      <c r="Y48" s="60" t="s">
        <v>214</v>
      </c>
      <c r="Z48" t="s">
        <v>248</v>
      </c>
    </row>
    <row r="49" spans="23:27">
      <c r="W49" t="s">
        <v>131</v>
      </c>
      <c r="X49" t="s">
        <v>213</v>
      </c>
      <c r="Y49" s="60" t="s">
        <v>214</v>
      </c>
      <c r="Z49" t="s">
        <v>220</v>
      </c>
    </row>
    <row r="50" spans="23:27">
      <c r="W50" t="s">
        <v>258</v>
      </c>
      <c r="X50" t="s">
        <v>213</v>
      </c>
      <c r="Y50" s="60" t="s">
        <v>214</v>
      </c>
      <c r="Z50" t="s">
        <v>215</v>
      </c>
      <c r="AA50" t="s">
        <v>248</v>
      </c>
    </row>
    <row r="51" spans="23:27">
      <c r="W51" t="s">
        <v>259</v>
      </c>
      <c r="X51" t="s">
        <v>213</v>
      </c>
      <c r="Y51" s="60" t="s">
        <v>214</v>
      </c>
      <c r="Z51" t="s">
        <v>215</v>
      </c>
      <c r="AA51" t="s">
        <v>248</v>
      </c>
    </row>
    <row r="52" spans="23:27">
      <c r="W52" t="s">
        <v>117</v>
      </c>
      <c r="X52" t="s">
        <v>213</v>
      </c>
      <c r="Y52" s="60" t="s">
        <v>214</v>
      </c>
      <c r="Z52" t="s">
        <v>215</v>
      </c>
    </row>
    <row r="53" spans="23:27">
      <c r="W53" t="s">
        <v>260</v>
      </c>
      <c r="X53" t="s">
        <v>213</v>
      </c>
      <c r="Y53" s="60" t="s">
        <v>214</v>
      </c>
      <c r="Z53" t="s">
        <v>215</v>
      </c>
    </row>
    <row r="54" spans="23:27">
      <c r="W54" t="s">
        <v>128</v>
      </c>
      <c r="X54" t="s">
        <v>213</v>
      </c>
      <c r="Y54" t="s">
        <v>214</v>
      </c>
      <c r="Z54" t="s">
        <v>215</v>
      </c>
      <c r="AA54" t="s">
        <v>220</v>
      </c>
    </row>
    <row r="55" spans="23:27">
      <c r="W55" t="s">
        <v>111</v>
      </c>
      <c r="X55" t="s">
        <v>213</v>
      </c>
      <c r="Y55" t="s">
        <v>214</v>
      </c>
      <c r="Z55" t="s">
        <v>215</v>
      </c>
    </row>
    <row r="56" spans="23:27">
      <c r="W56" t="s">
        <v>115</v>
      </c>
      <c r="X56" t="s">
        <v>213</v>
      </c>
      <c r="Y56" t="s">
        <v>214</v>
      </c>
      <c r="Z56" t="s">
        <v>248</v>
      </c>
    </row>
    <row r="57" spans="23:27">
      <c r="W57" t="s">
        <v>113</v>
      </c>
      <c r="X57" t="s">
        <v>213</v>
      </c>
      <c r="Y57" t="s">
        <v>214</v>
      </c>
      <c r="Z57" t="s">
        <v>215</v>
      </c>
    </row>
    <row r="58" spans="23:27">
      <c r="W58" s="59" t="s">
        <v>144</v>
      </c>
      <c r="X58" t="s">
        <v>232</v>
      </c>
      <c r="Y58" t="s">
        <v>233</v>
      </c>
      <c r="Z58" t="s">
        <v>234</v>
      </c>
    </row>
    <row r="59" spans="23:27">
      <c r="W59" s="59" t="s">
        <v>147</v>
      </c>
      <c r="X59" t="s">
        <v>232</v>
      </c>
      <c r="Y59" t="s">
        <v>233</v>
      </c>
      <c r="Z59" t="s">
        <v>234</v>
      </c>
    </row>
    <row r="60" spans="23:27">
      <c r="W60" t="s">
        <v>143</v>
      </c>
      <c r="X60" t="s">
        <v>232</v>
      </c>
      <c r="Y60" t="s">
        <v>233</v>
      </c>
      <c r="Z60" t="s">
        <v>234</v>
      </c>
    </row>
    <row r="61" spans="23:27">
      <c r="W61" t="s">
        <v>121</v>
      </c>
      <c r="X61" t="s">
        <v>213</v>
      </c>
      <c r="Y61" s="60" t="s">
        <v>214</v>
      </c>
      <c r="Z61" t="s">
        <v>217</v>
      </c>
      <c r="AA61" t="s">
        <v>225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9"/>
      <c r="E1" s="19"/>
      <c r="F1" s="19"/>
      <c r="G1" s="19"/>
      <c r="H1" s="102" t="s">
        <v>208</v>
      </c>
      <c r="I1" s="103"/>
      <c r="J1" s="102" t="s">
        <v>209</v>
      </c>
      <c r="K1" s="103"/>
      <c r="L1" s="102" t="s">
        <v>210</v>
      </c>
      <c r="M1" s="103"/>
      <c r="N1" s="102" t="s">
        <v>211</v>
      </c>
      <c r="O1" s="103"/>
    </row>
    <row r="2" spans="1:15" s="5" customFormat="1">
      <c r="A2" s="20" t="s">
        <v>212</v>
      </c>
      <c r="B2" s="20" t="s">
        <v>149</v>
      </c>
      <c r="C2" s="20" t="s">
        <v>183</v>
      </c>
      <c r="D2" s="24" t="s">
        <v>184</v>
      </c>
      <c r="E2" s="25" t="s">
        <v>187</v>
      </c>
      <c r="F2" s="25" t="s">
        <v>192</v>
      </c>
      <c r="G2" s="25" t="s">
        <v>199</v>
      </c>
      <c r="H2" s="26" t="s">
        <v>176</v>
      </c>
      <c r="I2" s="27" t="s">
        <v>177</v>
      </c>
      <c r="J2" s="26" t="s">
        <v>176</v>
      </c>
      <c r="K2" s="27" t="s">
        <v>177</v>
      </c>
      <c r="L2" s="26" t="s">
        <v>176</v>
      </c>
      <c r="M2" s="27" t="s">
        <v>177</v>
      </c>
      <c r="N2" s="26" t="s">
        <v>176</v>
      </c>
      <c r="O2" s="28" t="s">
        <v>177</v>
      </c>
    </row>
    <row r="3" spans="1:15">
      <c r="A3" s="22">
        <v>201712</v>
      </c>
      <c r="B3" s="22" t="s">
        <v>65</v>
      </c>
      <c r="C3" s="22" t="s">
        <v>17</v>
      </c>
      <c r="D3" s="22" t="s">
        <v>107</v>
      </c>
      <c r="E3" s="57" t="s">
        <v>188</v>
      </c>
      <c r="F3" s="57" t="s">
        <v>193</v>
      </c>
      <c r="G3" s="57" t="s">
        <v>188</v>
      </c>
      <c r="H3" s="29">
        <f>VLOOKUP($B3,'Unify Report'!$A$2:$V$99,3,FALSE)</f>
        <v>1307.25</v>
      </c>
      <c r="I3" s="30">
        <f>VLOOKUP($B3,'Unify Report'!$A$2:$V$99,4,FALSE)</f>
        <v>1374.25</v>
      </c>
      <c r="J3" s="29">
        <f>VLOOKUP($B3,'Unify Report'!$A$2:$V$99,7,FALSE)</f>
        <v>1958</v>
      </c>
      <c r="K3" s="30">
        <f>VLOOKUP($B3,'Unify Report'!$A$2:$V$99,8,FALSE)</f>
        <v>1107.5</v>
      </c>
      <c r="L3" s="29">
        <f>VLOOKUP($B3,'Unify Report'!$A$2:$V$99,11,FALSE)</f>
        <v>990</v>
      </c>
      <c r="M3" s="30">
        <f>VLOOKUP($B3,'Unify Report'!$A$2:$V$99,12,FALSE)</f>
        <v>1012</v>
      </c>
      <c r="N3" s="29">
        <f>VLOOKUP($B3,'Unify Report'!$A$2:$V$99,15,FALSE)</f>
        <v>1859</v>
      </c>
      <c r="O3" s="31">
        <f>VLOOKUP($B3,'Unify Report'!$A$2:$V$99,16,FALSE)</f>
        <v>682</v>
      </c>
    </row>
    <row r="4" spans="1:15">
      <c r="A4" s="22">
        <v>201712</v>
      </c>
      <c r="B4" s="22" t="s">
        <v>66</v>
      </c>
      <c r="C4" s="22" t="s">
        <v>20</v>
      </c>
      <c r="D4" s="22" t="s">
        <v>108</v>
      </c>
      <c r="E4" s="57" t="s">
        <v>188</v>
      </c>
      <c r="F4" s="57" t="s">
        <v>193</v>
      </c>
      <c r="G4" s="57" t="s">
        <v>188</v>
      </c>
      <c r="H4" s="29">
        <f>VLOOKUP($B4,'Unify Report'!$A$2:$V$99,3,FALSE)</f>
        <v>2684.5833333333335</v>
      </c>
      <c r="I4" s="30">
        <f>VLOOKUP($B4,'Unify Report'!$A$2:$V$99,4,FALSE)</f>
        <v>2728.5833333333335</v>
      </c>
      <c r="J4" s="29">
        <f>VLOOKUP($B4,'Unify Report'!$A$2:$V$99,7,FALSE)</f>
        <v>1820.8333333333333</v>
      </c>
      <c r="K4" s="30">
        <f>VLOOKUP($B4,'Unify Report'!$A$2:$V$99,8,FALSE)</f>
        <v>1862.5</v>
      </c>
      <c r="L4" s="29">
        <f>VLOOKUP($B4,'Unify Report'!$A$2:$V$99,11,FALSE)</f>
        <v>2034.8333333333333</v>
      </c>
      <c r="M4" s="30">
        <f>VLOOKUP($B4,'Unify Report'!$A$2:$V$99,12,FALSE)</f>
        <v>2365</v>
      </c>
      <c r="N4" s="29">
        <f>VLOOKUP($B4,'Unify Report'!$A$2:$V$99,15,FALSE)</f>
        <v>1701</v>
      </c>
      <c r="O4" s="31">
        <f>VLOOKUP($B4,'Unify Report'!$A$2:$V$99,16,FALSE)</f>
        <v>1705</v>
      </c>
    </row>
    <row r="5" spans="1:15">
      <c r="A5" s="22">
        <v>201712</v>
      </c>
      <c r="B5" s="22" t="s">
        <v>67</v>
      </c>
      <c r="C5" s="22" t="s">
        <v>19</v>
      </c>
      <c r="D5" s="22" t="s">
        <v>109</v>
      </c>
      <c r="E5" s="57" t="s">
        <v>188</v>
      </c>
      <c r="F5" s="57" t="s">
        <v>193</v>
      </c>
      <c r="G5" s="57" t="s">
        <v>188</v>
      </c>
      <c r="H5" s="29">
        <f>VLOOKUP($B5,'Unify Report'!$A$2:$V$99,3,FALSE)</f>
        <v>2083.75</v>
      </c>
      <c r="I5" s="30">
        <f>VLOOKUP($B5,'Unify Report'!$A$2:$V$99,4,FALSE)</f>
        <v>2251.25</v>
      </c>
      <c r="J5" s="29">
        <f>VLOOKUP($B5,'Unify Report'!$A$2:$V$99,7,FALSE)</f>
        <v>1892.5</v>
      </c>
      <c r="K5" s="30">
        <f>VLOOKUP($B5,'Unify Report'!$A$2:$V$99,8,FALSE)</f>
        <v>1868</v>
      </c>
      <c r="L5" s="29">
        <f>VLOOKUP($B5,'Unify Report'!$A$2:$V$99,11,FALSE)</f>
        <v>1616.1666666666667</v>
      </c>
      <c r="M5" s="30">
        <f>VLOOKUP($B5,'Unify Report'!$A$2:$V$99,12,FALSE)</f>
        <v>1661</v>
      </c>
      <c r="N5" s="29">
        <f>VLOOKUP($B5,'Unify Report'!$A$2:$V$99,15,FALSE)</f>
        <v>1474</v>
      </c>
      <c r="O5" s="31">
        <f>VLOOKUP($B5,'Unify Report'!$A$2:$V$99,16,FALSE)</f>
        <v>1364</v>
      </c>
    </row>
    <row r="6" spans="1:15">
      <c r="A6" s="22">
        <v>201712</v>
      </c>
      <c r="B6" s="22" t="s">
        <v>68</v>
      </c>
      <c r="C6" s="22" t="s">
        <v>13</v>
      </c>
      <c r="D6" s="22" t="s">
        <v>110</v>
      </c>
      <c r="E6" s="57" t="s">
        <v>188</v>
      </c>
      <c r="F6" s="57" t="s">
        <v>193</v>
      </c>
      <c r="G6" s="57" t="s">
        <v>188</v>
      </c>
      <c r="H6" s="29">
        <f>VLOOKUP($B6,'Unify Report'!$A$2:$V$99,3,FALSE)</f>
        <v>1780</v>
      </c>
      <c r="I6" s="30">
        <f>VLOOKUP($B6,'Unify Report'!$A$2:$V$99,4,FALSE)</f>
        <v>1863.5</v>
      </c>
      <c r="J6" s="29">
        <f>VLOOKUP($B6,'Unify Report'!$A$2:$V$99,7,FALSE)</f>
        <v>1085.5</v>
      </c>
      <c r="K6" s="30">
        <f>VLOOKUP($B6,'Unify Report'!$A$2:$V$99,8,FALSE)</f>
        <v>1106.75</v>
      </c>
      <c r="L6" s="29">
        <f>VLOOKUP($B6,'Unify Report'!$A$2:$V$99,11,FALSE)</f>
        <v>1368.5833333333333</v>
      </c>
      <c r="M6" s="30">
        <f>VLOOKUP($B6,'Unify Report'!$A$2:$V$99,12,FALSE)</f>
        <v>1364</v>
      </c>
      <c r="N6" s="29">
        <f>VLOOKUP($B6,'Unify Report'!$A$2:$V$99,15,FALSE)</f>
        <v>1066.25</v>
      </c>
      <c r="O6" s="31">
        <f>VLOOKUP($B6,'Unify Report'!$A$2:$V$99,16,FALSE)</f>
        <v>1023</v>
      </c>
    </row>
    <row r="7" spans="1:15">
      <c r="A7" s="22">
        <v>201712</v>
      </c>
      <c r="B7" s="22" t="s">
        <v>69</v>
      </c>
      <c r="C7" s="22" t="s">
        <v>18</v>
      </c>
      <c r="D7" s="22" t="s">
        <v>111</v>
      </c>
      <c r="E7" s="57" t="s">
        <v>188</v>
      </c>
      <c r="F7" s="57" t="s">
        <v>193</v>
      </c>
      <c r="G7" s="57" t="s">
        <v>188</v>
      </c>
      <c r="H7" s="29">
        <f>VLOOKUP($B7,'Unify Report'!$A$2:$V$99,3,FALSE)</f>
        <v>1020.25</v>
      </c>
      <c r="I7" s="30">
        <f>VLOOKUP($B7,'Unify Report'!$A$2:$V$99,4,FALSE)</f>
        <v>1124.6166666666666</v>
      </c>
      <c r="J7" s="29">
        <f>VLOOKUP($B7,'Unify Report'!$A$2:$V$99,7,FALSE)</f>
        <v>743.25</v>
      </c>
      <c r="K7" s="30">
        <f>VLOOKUP($B7,'Unify Report'!$A$2:$V$99,8,FALSE)</f>
        <v>742.25</v>
      </c>
      <c r="L7" s="29">
        <f>VLOOKUP($B7,'Unify Report'!$A$2:$V$99,11,FALSE)</f>
        <v>671</v>
      </c>
      <c r="M7" s="30">
        <f>VLOOKUP($B7,'Unify Report'!$A$2:$V$99,12,FALSE)</f>
        <v>682</v>
      </c>
      <c r="N7" s="29">
        <f>VLOOKUP($B7,'Unify Report'!$A$2:$V$99,15,FALSE)</f>
        <v>682</v>
      </c>
      <c r="O7" s="31">
        <f>VLOOKUP($B7,'Unify Report'!$A$2:$V$99,16,FALSE)</f>
        <v>682</v>
      </c>
    </row>
    <row r="8" spans="1:15">
      <c r="A8" s="22">
        <v>201712</v>
      </c>
      <c r="B8" s="22" t="s">
        <v>70</v>
      </c>
      <c r="C8" s="22" t="s">
        <v>15</v>
      </c>
      <c r="D8" s="22" t="s">
        <v>112</v>
      </c>
      <c r="E8" s="57" t="s">
        <v>188</v>
      </c>
      <c r="F8" s="57" t="s">
        <v>193</v>
      </c>
      <c r="G8" s="57" t="s">
        <v>188</v>
      </c>
      <c r="H8" s="29">
        <f>VLOOKUP($B8,'Unify Report'!$A$2:$V$99,3,FALSE)</f>
        <v>1606.5</v>
      </c>
      <c r="I8" s="30">
        <f>VLOOKUP($B8,'Unify Report'!$A$2:$V$99,4,FALSE)</f>
        <v>1612.5</v>
      </c>
      <c r="J8" s="29">
        <f>VLOOKUP($B8,'Unify Report'!$A$2:$V$99,7,FALSE)</f>
        <v>1189</v>
      </c>
      <c r="K8" s="30">
        <f>VLOOKUP($B8,'Unify Report'!$A$2:$V$99,8,FALSE)</f>
        <v>1120.5</v>
      </c>
      <c r="L8" s="29">
        <f>VLOOKUP($B8,'Unify Report'!$A$2:$V$99,11,FALSE)</f>
        <v>1044</v>
      </c>
      <c r="M8" s="30">
        <f>VLOOKUP($B8,'Unify Report'!$A$2:$V$99,12,FALSE)</f>
        <v>1023</v>
      </c>
      <c r="N8" s="29">
        <f>VLOOKUP($B8,'Unify Report'!$A$2:$V$99,15,FALSE)</f>
        <v>1188.5</v>
      </c>
      <c r="O8" s="31">
        <f>VLOOKUP($B8,'Unify Report'!$A$2:$V$99,16,FALSE)</f>
        <v>1023</v>
      </c>
    </row>
    <row r="9" spans="1:15">
      <c r="A9" s="22">
        <v>201712</v>
      </c>
      <c r="B9" s="22" t="s">
        <v>71</v>
      </c>
      <c r="C9" s="22" t="s">
        <v>22</v>
      </c>
      <c r="D9" s="22" t="s">
        <v>113</v>
      </c>
      <c r="E9" s="57" t="s">
        <v>188</v>
      </c>
      <c r="F9" s="57" t="s">
        <v>193</v>
      </c>
      <c r="G9" s="57" t="s">
        <v>188</v>
      </c>
      <c r="H9" s="29">
        <f>VLOOKUP($B9,'Unify Report'!$A$2:$V$99,3,FALSE)</f>
        <v>1105.25</v>
      </c>
      <c r="I9" s="30">
        <f>VLOOKUP($B9,'Unify Report'!$A$2:$V$99,4,FALSE)</f>
        <v>1115.75</v>
      </c>
      <c r="J9" s="29">
        <f>VLOOKUP($B9,'Unify Report'!$A$2:$V$99,7,FALSE)</f>
        <v>1026.75</v>
      </c>
      <c r="K9" s="30">
        <f>VLOOKUP($B9,'Unify Report'!$A$2:$V$99,8,FALSE)</f>
        <v>930.5</v>
      </c>
      <c r="L9" s="29">
        <f>VLOOKUP($B9,'Unify Report'!$A$2:$V$99,11,FALSE)</f>
        <v>1034</v>
      </c>
      <c r="M9" s="30">
        <f>VLOOKUP($B9,'Unify Report'!$A$2:$V$99,12,FALSE)</f>
        <v>1023</v>
      </c>
      <c r="N9" s="29">
        <f>VLOOKUP($B9,'Unify Report'!$A$2:$V$99,15,FALSE)</f>
        <v>517</v>
      </c>
      <c r="O9" s="31">
        <f>VLOOKUP($B9,'Unify Report'!$A$2:$V$99,16,FALSE)</f>
        <v>341</v>
      </c>
    </row>
    <row r="10" spans="1:15">
      <c r="A10" s="22">
        <v>201712</v>
      </c>
      <c r="B10" s="22" t="s">
        <v>72</v>
      </c>
      <c r="C10" s="22" t="s">
        <v>23</v>
      </c>
      <c r="D10" s="22" t="s">
        <v>114</v>
      </c>
      <c r="E10" s="57" t="s">
        <v>188</v>
      </c>
      <c r="F10" s="57" t="s">
        <v>193</v>
      </c>
      <c r="G10" s="57" t="s">
        <v>188</v>
      </c>
      <c r="H10" s="29">
        <f>VLOOKUP($B10,'Unify Report'!$A$2:$V$99,3,FALSE)</f>
        <v>1443.7333333333333</v>
      </c>
      <c r="I10" s="30">
        <f>VLOOKUP($B10,'Unify Report'!$A$2:$V$99,4,FALSE)</f>
        <v>1499.7333333333299</v>
      </c>
      <c r="J10" s="29">
        <f>VLOOKUP($B10,'Unify Report'!$A$2:$V$99,7,FALSE)</f>
        <v>718.5</v>
      </c>
      <c r="K10" s="30">
        <f>VLOOKUP($B10,'Unify Report'!$A$2:$V$99,8,FALSE)</f>
        <v>737.25</v>
      </c>
      <c r="L10" s="29">
        <f>VLOOKUP($B10,'Unify Report'!$A$2:$V$99,11,FALSE)</f>
        <v>1331</v>
      </c>
      <c r="M10" s="30">
        <f>VLOOKUP($B10,'Unify Report'!$A$2:$V$99,12,FALSE)</f>
        <v>1364</v>
      </c>
      <c r="N10" s="29">
        <f>VLOOKUP($B10,'Unify Report'!$A$2:$V$99,15,FALSE)</f>
        <v>697.25</v>
      </c>
      <c r="O10" s="31">
        <f>VLOOKUP($B10,'Unify Report'!$A$2:$V$99,16,FALSE)</f>
        <v>682</v>
      </c>
    </row>
    <row r="11" spans="1:15">
      <c r="A11" s="22">
        <v>201712</v>
      </c>
      <c r="B11" s="22" t="s">
        <v>73</v>
      </c>
      <c r="C11" s="22" t="s">
        <v>16</v>
      </c>
      <c r="D11" s="22" t="s">
        <v>115</v>
      </c>
      <c r="E11" s="57" t="s">
        <v>188</v>
      </c>
      <c r="F11" s="57" t="s">
        <v>193</v>
      </c>
      <c r="G11" s="57" t="s">
        <v>188</v>
      </c>
      <c r="H11" s="29">
        <f>VLOOKUP($B11,'Unify Report'!$A$2:$V$99,3,FALSE)</f>
        <v>1047.5</v>
      </c>
      <c r="I11" s="30">
        <f>VLOOKUP($B11,'Unify Report'!$A$2:$V$99,4,FALSE)</f>
        <v>1131</v>
      </c>
      <c r="J11" s="29">
        <f>VLOOKUP($B11,'Unify Report'!$A$2:$V$99,7,FALSE)</f>
        <v>1662</v>
      </c>
      <c r="K11" s="30">
        <f>VLOOKUP($B11,'Unify Report'!$A$2:$V$99,8,FALSE)</f>
        <v>1089.8833333333334</v>
      </c>
      <c r="L11" s="29">
        <f>VLOOKUP($B11,'Unify Report'!$A$2:$V$99,11,FALSE)</f>
        <v>682.5</v>
      </c>
      <c r="M11" s="30">
        <f>VLOOKUP($B11,'Unify Report'!$A$2:$V$99,12,FALSE)</f>
        <v>682</v>
      </c>
      <c r="N11" s="29">
        <f>VLOOKUP($B11,'Unify Report'!$A$2:$V$99,15,FALSE)</f>
        <v>1385.25</v>
      </c>
      <c r="O11" s="31">
        <f>VLOOKUP($B11,'Unify Report'!$A$2:$V$99,16,FALSE)</f>
        <v>682</v>
      </c>
    </row>
    <row r="12" spans="1:15">
      <c r="A12" s="22">
        <v>201712</v>
      </c>
      <c r="B12" s="22" t="s">
        <v>74</v>
      </c>
      <c r="C12" s="22" t="s">
        <v>14</v>
      </c>
      <c r="D12" s="22" t="s">
        <v>116</v>
      </c>
      <c r="E12" s="57" t="s">
        <v>188</v>
      </c>
      <c r="F12" s="57" t="s">
        <v>193</v>
      </c>
      <c r="G12" s="57" t="s">
        <v>188</v>
      </c>
      <c r="H12" s="29">
        <f>VLOOKUP($B12,'Unify Report'!$A$2:$V$99,3,FALSE)</f>
        <v>751.5</v>
      </c>
      <c r="I12" s="30">
        <f>VLOOKUP($B12,'Unify Report'!$A$2:$V$99,4,FALSE)</f>
        <v>993.5</v>
      </c>
      <c r="J12" s="29">
        <f>VLOOKUP($B12,'Unify Report'!$A$2:$V$99,7,FALSE)</f>
        <v>1447.75</v>
      </c>
      <c r="K12" s="30">
        <f>VLOOKUP($B12,'Unify Report'!$A$2:$V$99,8,FALSE)</f>
        <v>1509.25</v>
      </c>
      <c r="L12" s="29">
        <f>VLOOKUP($B12,'Unify Report'!$A$2:$V$99,11,FALSE)</f>
        <v>682</v>
      </c>
      <c r="M12" s="30">
        <f>VLOOKUP($B12,'Unify Report'!$A$2:$V$99,12,FALSE)</f>
        <v>671</v>
      </c>
      <c r="N12" s="29">
        <f>VLOOKUP($B12,'Unify Report'!$A$2:$V$99,15,FALSE)</f>
        <v>734.75</v>
      </c>
      <c r="O12" s="31">
        <f>VLOOKUP($B12,'Unify Report'!$A$2:$V$99,16,FALSE)</f>
        <v>682</v>
      </c>
    </row>
    <row r="13" spans="1:15">
      <c r="A13" s="22">
        <v>201712</v>
      </c>
      <c r="B13" s="22" t="s">
        <v>75</v>
      </c>
      <c r="C13" s="22" t="s">
        <v>21</v>
      </c>
      <c r="D13" s="22" t="s">
        <v>117</v>
      </c>
      <c r="E13" s="57" t="s">
        <v>188</v>
      </c>
      <c r="F13" s="57" t="s">
        <v>193</v>
      </c>
      <c r="G13" s="57" t="s">
        <v>188</v>
      </c>
      <c r="H13" s="29">
        <f>VLOOKUP($B13,'Unify Report'!$A$2:$V$99,3,FALSE)</f>
        <v>1340.25</v>
      </c>
      <c r="I13" s="30">
        <f>VLOOKUP($B13,'Unify Report'!$A$2:$V$99,4,FALSE)</f>
        <v>1371.5</v>
      </c>
      <c r="J13" s="29">
        <f>VLOOKUP($B13,'Unify Report'!$A$2:$V$99,7,FALSE)</f>
        <v>1246.75</v>
      </c>
      <c r="K13" s="30">
        <f>VLOOKUP($B13,'Unify Report'!$A$2:$V$99,8,FALSE)</f>
        <v>1116.5</v>
      </c>
      <c r="L13" s="29">
        <f>VLOOKUP($B13,'Unify Report'!$A$2:$V$99,11,FALSE)</f>
        <v>1023</v>
      </c>
      <c r="M13" s="30">
        <f>VLOOKUP($B13,'Unify Report'!$A$2:$V$99,12,FALSE)</f>
        <v>1023</v>
      </c>
      <c r="N13" s="29">
        <f>VLOOKUP($B13,'Unify Report'!$A$2:$V$99,15,FALSE)</f>
        <v>902</v>
      </c>
      <c r="O13" s="31">
        <f>VLOOKUP($B13,'Unify Report'!$A$2:$V$99,16,FALSE)</f>
        <v>682</v>
      </c>
    </row>
    <row r="14" spans="1:15">
      <c r="A14" s="22">
        <v>201712</v>
      </c>
      <c r="B14" s="22" t="s">
        <v>76</v>
      </c>
      <c r="C14" s="22" t="s">
        <v>24</v>
      </c>
      <c r="D14" s="23" t="s">
        <v>118</v>
      </c>
      <c r="E14" s="57" t="s">
        <v>188</v>
      </c>
      <c r="F14" s="58" t="s">
        <v>194</v>
      </c>
      <c r="G14" s="57" t="s">
        <v>188</v>
      </c>
      <c r="H14" s="29">
        <f>VLOOKUP($B14,'Unify Report'!$A$2:$V$99,3,FALSE)</f>
        <v>1469.75</v>
      </c>
      <c r="I14" s="30">
        <f>VLOOKUP($B14,'Unify Report'!$A$2:$V$99,4,FALSE)</f>
        <v>1503.75</v>
      </c>
      <c r="J14" s="29">
        <f>VLOOKUP($B14,'Unify Report'!$A$2:$V$99,7,FALSE)</f>
        <v>1796.6666666666667</v>
      </c>
      <c r="K14" s="30">
        <f>VLOOKUP($B14,'Unify Report'!$A$2:$V$99,8,FALSE)</f>
        <v>1867.6666666666667</v>
      </c>
      <c r="L14" s="29">
        <f>VLOOKUP($B14,'Unify Report'!$A$2:$V$99,11,FALSE)</f>
        <v>847.5</v>
      </c>
      <c r="M14" s="30">
        <f>VLOOKUP($B14,'Unify Report'!$A$2:$V$99,12,FALSE)</f>
        <v>682</v>
      </c>
      <c r="N14" s="29">
        <f>VLOOKUP($B14,'Unify Report'!$A$2:$V$99,15,FALSE)</f>
        <v>1221</v>
      </c>
      <c r="O14" s="31">
        <f>VLOOKUP($B14,'Unify Report'!$A$2:$V$99,16,FALSE)</f>
        <v>1023</v>
      </c>
    </row>
    <row r="15" spans="1:15">
      <c r="A15" s="22">
        <v>201712</v>
      </c>
      <c r="B15" s="22" t="s">
        <v>77</v>
      </c>
      <c r="C15" s="22" t="s">
        <v>25</v>
      </c>
      <c r="D15" s="23" t="s">
        <v>119</v>
      </c>
      <c r="E15" s="57" t="s">
        <v>188</v>
      </c>
      <c r="F15" s="58" t="s">
        <v>194</v>
      </c>
      <c r="G15" s="57" t="s">
        <v>188</v>
      </c>
      <c r="H15" s="29">
        <f>VLOOKUP($B15,'Unify Report'!$A$2:$V$99,3,FALSE)</f>
        <v>1316.25</v>
      </c>
      <c r="I15" s="30">
        <f>VLOOKUP($B15,'Unify Report'!$A$2:$V$99,4,FALSE)</f>
        <v>1544.5</v>
      </c>
      <c r="J15" s="29">
        <f>VLOOKUP($B15,'Unify Report'!$A$2:$V$99,7,FALSE)</f>
        <v>2011</v>
      </c>
      <c r="K15" s="30">
        <f>VLOOKUP($B15,'Unify Report'!$A$2:$V$99,8,FALSE)</f>
        <v>2068.75</v>
      </c>
      <c r="L15" s="29">
        <f>VLOOKUP($B15,'Unify Report'!$A$2:$V$99,11,FALSE)</f>
        <v>836</v>
      </c>
      <c r="M15" s="30">
        <f>VLOOKUP($B15,'Unify Report'!$A$2:$V$99,12,FALSE)</f>
        <v>694</v>
      </c>
      <c r="N15" s="29">
        <f>VLOOKUP($B15,'Unify Report'!$A$2:$V$99,15,FALSE)</f>
        <v>1187.75</v>
      </c>
      <c r="O15" s="31">
        <f>VLOOKUP($B15,'Unify Report'!$A$2:$V$99,16,FALSE)</f>
        <v>1023</v>
      </c>
    </row>
    <row r="16" spans="1:15">
      <c r="A16" s="22">
        <v>201712</v>
      </c>
      <c r="B16" s="22" t="s">
        <v>78</v>
      </c>
      <c r="C16" s="22" t="s">
        <v>27</v>
      </c>
      <c r="D16" s="22" t="s">
        <v>120</v>
      </c>
      <c r="E16" s="57" t="s">
        <v>189</v>
      </c>
      <c r="F16" s="57" t="s">
        <v>193</v>
      </c>
      <c r="G16" s="57" t="s">
        <v>200</v>
      </c>
      <c r="H16" s="29">
        <f>VLOOKUP($B16,'Unify Report'!$A$2:$V$99,3,FALSE)</f>
        <v>1800</v>
      </c>
      <c r="I16" s="30">
        <f>VLOOKUP($B16,'Unify Report'!$A$2:$V$99,4,FALSE)</f>
        <v>1857</v>
      </c>
      <c r="J16" s="29">
        <f>VLOOKUP($B16,'Unify Report'!$A$2:$V$99,7,FALSE)</f>
        <v>333.25</v>
      </c>
      <c r="K16" s="30">
        <f>VLOOKUP($B16,'Unify Report'!$A$2:$V$99,8,FALSE)</f>
        <v>373.75</v>
      </c>
      <c r="L16" s="29">
        <f>VLOOKUP($B16,'Unify Report'!$A$2:$V$99,11,FALSE)</f>
        <v>1353</v>
      </c>
      <c r="M16" s="30">
        <f>VLOOKUP($B16,'Unify Report'!$A$2:$V$99,12,FALSE)</f>
        <v>1364</v>
      </c>
      <c r="N16" s="29">
        <f>VLOOKUP($B16,'Unify Report'!$A$2:$V$99,15,FALSE)</f>
        <v>341</v>
      </c>
      <c r="O16" s="31">
        <f>VLOOKUP($B16,'Unify Report'!$A$2:$V$99,16,FALSE)</f>
        <v>341</v>
      </c>
    </row>
    <row r="17" spans="1:15">
      <c r="A17" s="22">
        <v>201712</v>
      </c>
      <c r="B17" s="22" t="s">
        <v>79</v>
      </c>
      <c r="C17" s="22" t="s">
        <v>30</v>
      </c>
      <c r="D17" s="22" t="s">
        <v>121</v>
      </c>
      <c r="E17" s="57" t="s">
        <v>189</v>
      </c>
      <c r="F17" s="57" t="s">
        <v>193</v>
      </c>
      <c r="G17" s="57" t="s">
        <v>200</v>
      </c>
      <c r="H17" s="29">
        <f>VLOOKUP($B17,'Unify Report'!$A$2:$V$99,3,FALSE)</f>
        <v>5776.916666666667</v>
      </c>
      <c r="I17" s="30">
        <f>VLOOKUP($B17,'Unify Report'!$A$2:$V$99,4,FALSE)</f>
        <v>6078</v>
      </c>
      <c r="J17" s="29">
        <f>VLOOKUP($B17,'Unify Report'!$A$2:$V$99,7,FALSE)</f>
        <v>414</v>
      </c>
      <c r="K17" s="30">
        <f>VLOOKUP($B17,'Unify Report'!$A$2:$V$99,8,FALSE)</f>
        <v>361</v>
      </c>
      <c r="L17" s="29">
        <f>VLOOKUP($B17,'Unify Report'!$A$2:$V$99,11,FALSE)</f>
        <v>5853.25</v>
      </c>
      <c r="M17" s="30">
        <f>VLOOKUP($B17,'Unify Report'!$A$2:$V$99,12,FALSE)</f>
        <v>6071.25</v>
      </c>
      <c r="N17" s="29">
        <f>VLOOKUP($B17,'Unify Report'!$A$2:$V$99,15,FALSE)</f>
        <v>379.5</v>
      </c>
      <c r="O17" s="31">
        <f>VLOOKUP($B17,'Unify Report'!$A$2:$V$99,16,FALSE)</f>
        <v>356.5</v>
      </c>
    </row>
    <row r="18" spans="1:15">
      <c r="A18" s="22">
        <v>201712</v>
      </c>
      <c r="B18" s="22" t="s">
        <v>80</v>
      </c>
      <c r="C18" s="22" t="s">
        <v>29</v>
      </c>
      <c r="D18" s="22" t="s">
        <v>122</v>
      </c>
      <c r="E18" s="57" t="s">
        <v>189</v>
      </c>
      <c r="F18" s="57" t="s">
        <v>193</v>
      </c>
      <c r="G18" s="57" t="s">
        <v>200</v>
      </c>
      <c r="H18" s="29">
        <f>VLOOKUP($B18,'Unify Report'!$A$2:$V$99,3,FALSE)</f>
        <v>1360.75</v>
      </c>
      <c r="I18" s="30">
        <f>VLOOKUP($B18,'Unify Report'!$A$2:$V$99,4,FALSE)</f>
        <v>1427.25</v>
      </c>
      <c r="J18" s="29">
        <f>VLOOKUP($B18,'Unify Report'!$A$2:$V$99,7,FALSE)</f>
        <v>1178.5</v>
      </c>
      <c r="K18" s="30">
        <f>VLOOKUP($B18,'Unify Report'!$A$2:$V$99,8,FALSE)</f>
        <v>1120.25</v>
      </c>
      <c r="L18" s="29">
        <f>VLOOKUP($B18,'Unify Report'!$A$2:$V$99,11,FALSE)</f>
        <v>1023</v>
      </c>
      <c r="M18" s="30">
        <f>VLOOKUP($B18,'Unify Report'!$A$2:$V$99,12,FALSE)</f>
        <v>1023</v>
      </c>
      <c r="N18" s="29">
        <f>VLOOKUP($B18,'Unify Report'!$A$2:$V$99,15,FALSE)</f>
        <v>604.16666666666663</v>
      </c>
      <c r="O18" s="31">
        <f>VLOOKUP($B18,'Unify Report'!$A$2:$V$99,16,FALSE)</f>
        <v>341</v>
      </c>
    </row>
    <row r="19" spans="1:15">
      <c r="A19" s="22">
        <v>201712</v>
      </c>
      <c r="B19" s="22" t="s">
        <v>81</v>
      </c>
      <c r="C19" s="22" t="s">
        <v>28</v>
      </c>
      <c r="D19" s="22" t="s">
        <v>123</v>
      </c>
      <c r="E19" s="57" t="s">
        <v>189</v>
      </c>
      <c r="F19" s="57" t="s">
        <v>193</v>
      </c>
      <c r="G19" s="57" t="s">
        <v>200</v>
      </c>
      <c r="H19" s="29">
        <f>VLOOKUP($B19,'Unify Report'!$A$2:$V$99,3,FALSE)</f>
        <v>1381.75</v>
      </c>
      <c r="I19" s="30">
        <f>VLOOKUP($B19,'Unify Report'!$A$2:$V$99,4,FALSE)</f>
        <v>1467</v>
      </c>
      <c r="J19" s="29">
        <f>VLOOKUP($B19,'Unify Report'!$A$2:$V$99,7,FALSE)</f>
        <v>1190.25</v>
      </c>
      <c r="K19" s="30">
        <f>VLOOKUP($B19,'Unify Report'!$A$2:$V$99,8,FALSE)</f>
        <v>1153.75</v>
      </c>
      <c r="L19" s="29">
        <f>VLOOKUP($B19,'Unify Report'!$A$2:$V$99,11,FALSE)</f>
        <v>996</v>
      </c>
      <c r="M19" s="30">
        <f>VLOOKUP($B19,'Unify Report'!$A$2:$V$99,12,FALSE)</f>
        <v>1023</v>
      </c>
      <c r="N19" s="29">
        <f>VLOOKUP($B19,'Unify Report'!$A$2:$V$99,15,FALSE)</f>
        <v>504</v>
      </c>
      <c r="O19" s="31">
        <f>VLOOKUP($B19,'Unify Report'!$A$2:$V$99,16,FALSE)</f>
        <v>341</v>
      </c>
    </row>
    <row r="20" spans="1:15">
      <c r="A20" s="22">
        <v>201712</v>
      </c>
      <c r="B20" s="22" t="s">
        <v>82</v>
      </c>
      <c r="C20" s="22" t="s">
        <v>26</v>
      </c>
      <c r="D20" s="22" t="s">
        <v>124</v>
      </c>
      <c r="E20" s="57" t="s">
        <v>189</v>
      </c>
      <c r="F20" s="57" t="s">
        <v>193</v>
      </c>
      <c r="G20" s="57" t="s">
        <v>200</v>
      </c>
      <c r="H20" s="29">
        <f>VLOOKUP($B20,'Unify Report'!$A$2:$V$99,3,FALSE)</f>
        <v>1398</v>
      </c>
      <c r="I20" s="30">
        <f>VLOOKUP($B20,'Unify Report'!$A$2:$V$99,4,FALSE)</f>
        <v>1409.25</v>
      </c>
      <c r="J20" s="29">
        <f>VLOOKUP($B20,'Unify Report'!$A$2:$V$99,7,FALSE)</f>
        <v>1409.25</v>
      </c>
      <c r="K20" s="30">
        <f>VLOOKUP($B20,'Unify Report'!$A$2:$V$99,8,FALSE)</f>
        <v>1124</v>
      </c>
      <c r="L20" s="29">
        <f>VLOOKUP($B20,'Unify Report'!$A$2:$V$99,11,FALSE)</f>
        <v>1023</v>
      </c>
      <c r="M20" s="30">
        <f>VLOOKUP($B20,'Unify Report'!$A$2:$V$99,12,FALSE)</f>
        <v>1023</v>
      </c>
      <c r="N20" s="29">
        <f>VLOOKUP($B20,'Unify Report'!$A$2:$V$99,15,FALSE)</f>
        <v>660</v>
      </c>
      <c r="O20" s="31">
        <f>VLOOKUP($B20,'Unify Report'!$A$2:$V$99,16,FALSE)</f>
        <v>352</v>
      </c>
    </row>
    <row r="21" spans="1:15">
      <c r="A21" s="22">
        <v>201712</v>
      </c>
      <c r="B21" s="22" t="s">
        <v>83</v>
      </c>
      <c r="C21" s="22" t="s">
        <v>31</v>
      </c>
      <c r="D21" s="22" t="s">
        <v>125</v>
      </c>
      <c r="E21" s="57" t="s">
        <v>189</v>
      </c>
      <c r="F21" s="57" t="s">
        <v>195</v>
      </c>
      <c r="G21" s="57" t="s">
        <v>201</v>
      </c>
      <c r="H21" s="29">
        <f>VLOOKUP($B21,'Unify Report'!$A$2:$V$99,3,FALSE)</f>
        <v>2481.25</v>
      </c>
      <c r="I21" s="30">
        <f>VLOOKUP($B21,'Unify Report'!$A$2:$V$99,4,FALSE)</f>
        <v>2628.8333333333298</v>
      </c>
      <c r="J21" s="29">
        <f>VLOOKUP($B21,'Unify Report'!$A$2:$V$99,7,FALSE)</f>
        <v>1096.25</v>
      </c>
      <c r="K21" s="30">
        <f>VLOOKUP($B21,'Unify Report'!$A$2:$V$99,8,FALSE)</f>
        <v>1128.3333333333333</v>
      </c>
      <c r="L21" s="29">
        <f>VLOOKUP($B21,'Unify Report'!$A$2:$V$99,11,FALSE)</f>
        <v>1792</v>
      </c>
      <c r="M21" s="30">
        <f>VLOOKUP($B21,'Unify Report'!$A$2:$V$99,12,FALSE)</f>
        <v>2035</v>
      </c>
      <c r="N21" s="29">
        <f>VLOOKUP($B21,'Unify Report'!$A$2:$V$99,15,FALSE)</f>
        <v>682</v>
      </c>
      <c r="O21" s="31">
        <f>VLOOKUP($B21,'Unify Report'!$A$2:$V$99,16,FALSE)</f>
        <v>682</v>
      </c>
    </row>
    <row r="22" spans="1:15">
      <c r="A22" s="22">
        <v>201712</v>
      </c>
      <c r="B22" s="22" t="s">
        <v>84</v>
      </c>
      <c r="C22" s="22" t="s">
        <v>32</v>
      </c>
      <c r="D22" s="22" t="s">
        <v>126</v>
      </c>
      <c r="E22" s="57" t="s">
        <v>189</v>
      </c>
      <c r="F22" s="57" t="s">
        <v>195</v>
      </c>
      <c r="G22" s="57" t="s">
        <v>201</v>
      </c>
      <c r="H22" s="29">
        <f>VLOOKUP($B22,'Unify Report'!$A$2:$V$99,3,FALSE)</f>
        <v>2287.6666666666665</v>
      </c>
      <c r="I22" s="30">
        <f>VLOOKUP($B22,'Unify Report'!$A$2:$V$99,4,FALSE)</f>
        <v>2634.9999999999968</v>
      </c>
      <c r="J22" s="29">
        <f>VLOOKUP($B22,'Unify Report'!$A$2:$V$99,7,FALSE)</f>
        <v>712.83333333333337</v>
      </c>
      <c r="K22" s="30">
        <f>VLOOKUP($B22,'Unify Report'!$A$2:$V$99,8,FALSE)</f>
        <v>738.49999999999932</v>
      </c>
      <c r="L22" s="29">
        <f>VLOOKUP($B22,'Unify Report'!$A$2:$V$99,11,FALSE)</f>
        <v>1551</v>
      </c>
      <c r="M22" s="30">
        <f>VLOOKUP($B22,'Unify Report'!$A$2:$V$99,12,FALSE)</f>
        <v>1705</v>
      </c>
      <c r="N22" s="29">
        <f>VLOOKUP($B22,'Unify Report'!$A$2:$V$99,15,FALSE)</f>
        <v>682</v>
      </c>
      <c r="O22" s="31">
        <f>VLOOKUP($B22,'Unify Report'!$A$2:$V$99,16,FALSE)</f>
        <v>682</v>
      </c>
    </row>
    <row r="23" spans="1:15">
      <c r="A23" s="22">
        <v>201712</v>
      </c>
      <c r="B23" s="22" t="s">
        <v>85</v>
      </c>
      <c r="C23" s="22" t="s">
        <v>54</v>
      </c>
      <c r="D23" s="23" t="s">
        <v>127</v>
      </c>
      <c r="E23" s="58" t="s">
        <v>190</v>
      </c>
      <c r="F23" s="58" t="s">
        <v>196</v>
      </c>
      <c r="G23" s="58" t="s">
        <v>196</v>
      </c>
      <c r="H23" s="29">
        <f>VLOOKUP($B23,'Unify Report'!$A$2:$V$99,3,FALSE)</f>
        <v>1422.75</v>
      </c>
      <c r="I23" s="30">
        <f>VLOOKUP($B23,'Unify Report'!$A$2:$V$99,4,FALSE)</f>
        <v>1530</v>
      </c>
      <c r="J23" s="29">
        <f>VLOOKUP($B23,'Unify Report'!$A$2:$V$99,7,FALSE)</f>
        <v>837</v>
      </c>
      <c r="K23" s="30">
        <f>VLOOKUP($B23,'Unify Report'!$A$2:$V$99,8,FALSE)</f>
        <v>1042.5</v>
      </c>
      <c r="L23" s="29">
        <f>VLOOKUP($B23,'Unify Report'!$A$2:$V$99,11,FALSE)</f>
        <v>682</v>
      </c>
      <c r="M23" s="30">
        <f>VLOOKUP($B23,'Unify Report'!$A$2:$V$99,12,FALSE)</f>
        <v>682</v>
      </c>
      <c r="N23" s="29">
        <f>VLOOKUP($B23,'Unify Report'!$A$2:$V$99,15,FALSE)</f>
        <v>0</v>
      </c>
      <c r="O23" s="31">
        <f>VLOOKUP($B23,'Unify Report'!$A$2:$V$99,16,FALSE)</f>
        <v>0</v>
      </c>
    </row>
    <row r="24" spans="1:15">
      <c r="A24" s="22">
        <v>201712</v>
      </c>
      <c r="B24" s="22" t="s">
        <v>86</v>
      </c>
      <c r="C24" s="22" t="s">
        <v>49</v>
      </c>
      <c r="D24" s="22" t="s">
        <v>128</v>
      </c>
      <c r="E24" s="58" t="s">
        <v>190</v>
      </c>
      <c r="F24" s="57" t="s">
        <v>193</v>
      </c>
      <c r="G24" s="57" t="s">
        <v>202</v>
      </c>
      <c r="H24" s="29">
        <f>VLOOKUP($B24,'Unify Report'!$A$2:$V$99,3,FALSE)</f>
        <v>6600.8666666666668</v>
      </c>
      <c r="I24" s="30">
        <f>VLOOKUP($B24,'Unify Report'!$A$2:$V$99,4,FALSE)</f>
        <v>6731.583333333333</v>
      </c>
      <c r="J24" s="29">
        <f>VLOOKUP($B24,'Unify Report'!$A$2:$V$99,7,FALSE)</f>
        <v>641</v>
      </c>
      <c r="K24" s="30">
        <f>VLOOKUP($B24,'Unify Report'!$A$2:$V$99,8,FALSE)</f>
        <v>755</v>
      </c>
      <c r="L24" s="29">
        <f>VLOOKUP($B24,'Unify Report'!$A$2:$V$99,11,FALSE)</f>
        <v>5882.5</v>
      </c>
      <c r="M24" s="30">
        <f>VLOOKUP($B24,'Unify Report'!$A$2:$V$99,12,FALSE)</f>
        <v>6127</v>
      </c>
      <c r="N24" s="29">
        <f>VLOOKUP($B24,'Unify Report'!$A$2:$V$99,15,FALSE)</f>
        <v>709.75</v>
      </c>
      <c r="O24" s="31">
        <f>VLOOKUP($B24,'Unify Report'!$A$2:$V$99,16,FALSE)</f>
        <v>682</v>
      </c>
    </row>
    <row r="25" spans="1:15">
      <c r="A25" s="22">
        <v>201712</v>
      </c>
      <c r="B25" s="22" t="s">
        <v>87</v>
      </c>
      <c r="C25" s="22" t="s">
        <v>53</v>
      </c>
      <c r="D25" s="22" t="s">
        <v>129</v>
      </c>
      <c r="E25" s="58" t="s">
        <v>190</v>
      </c>
      <c r="F25" s="57" t="s">
        <v>193</v>
      </c>
      <c r="G25" s="57" t="s">
        <v>203</v>
      </c>
      <c r="H25" s="29">
        <f>VLOOKUP($B25,'Unify Report'!$A$2:$V$99,3,FALSE)</f>
        <v>1066.25</v>
      </c>
      <c r="I25" s="30">
        <f>VLOOKUP($B25,'Unify Report'!$A$2:$V$99,4,FALSE)</f>
        <v>1071.5</v>
      </c>
      <c r="J25" s="29">
        <f>VLOOKUP($B25,'Unify Report'!$A$2:$V$99,7,FALSE)</f>
        <v>1113.5</v>
      </c>
      <c r="K25" s="30">
        <f>VLOOKUP($B25,'Unify Report'!$A$2:$V$99,8,FALSE)</f>
        <v>1212.25</v>
      </c>
      <c r="L25" s="29">
        <f>VLOOKUP($B25,'Unify Report'!$A$2:$V$99,11,FALSE)</f>
        <v>723.5</v>
      </c>
      <c r="M25" s="30">
        <f>VLOOKUP($B25,'Unify Report'!$A$2:$V$99,12,FALSE)</f>
        <v>713</v>
      </c>
      <c r="N25" s="29">
        <f>VLOOKUP($B25,'Unify Report'!$A$2:$V$99,15,FALSE)</f>
        <v>1055.75</v>
      </c>
      <c r="O25" s="31">
        <f>VLOOKUP($B25,'Unify Report'!$A$2:$V$99,16,FALSE)</f>
        <v>1068.75</v>
      </c>
    </row>
    <row r="26" spans="1:15">
      <c r="A26" s="22">
        <v>201712</v>
      </c>
      <c r="B26" s="22" t="s">
        <v>88</v>
      </c>
      <c r="C26" s="22" t="s">
        <v>51</v>
      </c>
      <c r="D26" s="22" t="s">
        <v>130</v>
      </c>
      <c r="E26" s="58" t="s">
        <v>190</v>
      </c>
      <c r="F26" s="57" t="s">
        <v>193</v>
      </c>
      <c r="G26" s="57" t="s">
        <v>203</v>
      </c>
      <c r="H26" s="29">
        <f>VLOOKUP($B26,'Unify Report'!$A$2:$V$99,3,FALSE)</f>
        <v>1387.5</v>
      </c>
      <c r="I26" s="30">
        <f>VLOOKUP($B26,'Unify Report'!$A$2:$V$99,4,FALSE)</f>
        <v>1419.5</v>
      </c>
      <c r="J26" s="29">
        <f>VLOOKUP($B26,'Unify Report'!$A$2:$V$99,7,FALSE)</f>
        <v>1214.5</v>
      </c>
      <c r="K26" s="30">
        <f>VLOOKUP($B26,'Unify Report'!$A$2:$V$99,8,FALSE)</f>
        <v>1053.5</v>
      </c>
      <c r="L26" s="29">
        <f>VLOOKUP($B26,'Unify Report'!$A$2:$V$99,11,FALSE)</f>
        <v>964</v>
      </c>
      <c r="M26" s="30">
        <f>VLOOKUP($B26,'Unify Report'!$A$2:$V$99,12,FALSE)</f>
        <v>954.5</v>
      </c>
      <c r="N26" s="29">
        <f>VLOOKUP($B26,'Unify Report'!$A$2:$V$99,15,FALSE)</f>
        <v>1021</v>
      </c>
      <c r="O26" s="31">
        <f>VLOOKUP($B26,'Unify Report'!$A$2:$V$99,16,FALSE)</f>
        <v>712.5</v>
      </c>
    </row>
    <row r="27" spans="1:15">
      <c r="A27" s="22">
        <v>201712</v>
      </c>
      <c r="B27" s="22" t="s">
        <v>89</v>
      </c>
      <c r="C27" s="22" t="s">
        <v>52</v>
      </c>
      <c r="D27" s="22" t="s">
        <v>131</v>
      </c>
      <c r="E27" s="58" t="s">
        <v>190</v>
      </c>
      <c r="F27" s="57" t="s">
        <v>193</v>
      </c>
      <c r="G27" s="57" t="s">
        <v>204</v>
      </c>
      <c r="H27" s="29">
        <f>VLOOKUP($B27,'Unify Report'!$A$2:$V$99,3,FALSE)</f>
        <v>1944.5</v>
      </c>
      <c r="I27" s="30">
        <f>VLOOKUP($B27,'Unify Report'!$A$2:$V$99,4,FALSE)</f>
        <v>2025</v>
      </c>
      <c r="J27" s="29">
        <f>VLOOKUP($B27,'Unify Report'!$A$2:$V$99,7,FALSE)</f>
        <v>1072.25</v>
      </c>
      <c r="K27" s="30">
        <f>VLOOKUP($B27,'Unify Report'!$A$2:$V$99,8,FALSE)</f>
        <v>1066</v>
      </c>
      <c r="L27" s="29">
        <f>VLOOKUP($B27,'Unify Report'!$A$2:$V$99,11,FALSE)</f>
        <v>1414.5</v>
      </c>
      <c r="M27" s="30">
        <f>VLOOKUP($B27,'Unify Report'!$A$2:$V$99,12,FALSE)</f>
        <v>1426</v>
      </c>
      <c r="N27" s="29">
        <f>VLOOKUP($B27,'Unify Report'!$A$2:$V$99,15,FALSE)</f>
        <v>697.5</v>
      </c>
      <c r="O27" s="31">
        <f>VLOOKUP($B27,'Unify Report'!$A$2:$V$99,16,FALSE)</f>
        <v>713</v>
      </c>
    </row>
    <row r="28" spans="1:15">
      <c r="A28" s="22">
        <v>201712</v>
      </c>
      <c r="B28" s="22" t="s">
        <v>90</v>
      </c>
      <c r="C28" s="22" t="s">
        <v>48</v>
      </c>
      <c r="D28" s="22" t="s">
        <v>132</v>
      </c>
      <c r="E28" s="58" t="s">
        <v>190</v>
      </c>
      <c r="F28" s="57" t="s">
        <v>193</v>
      </c>
      <c r="G28" s="57" t="s">
        <v>205</v>
      </c>
      <c r="H28" s="29">
        <f>VLOOKUP($B28,'Unify Report'!$A$2:$V$99,3,FALSE)</f>
        <v>2173.5</v>
      </c>
      <c r="I28" s="30">
        <f>VLOOKUP($B28,'Unify Report'!$A$2:$V$99,4,FALSE)</f>
        <v>2290.75</v>
      </c>
      <c r="J28" s="29">
        <f>VLOOKUP($B28,'Unify Report'!$A$2:$V$99,7,FALSE)</f>
        <v>1281.75</v>
      </c>
      <c r="K28" s="30">
        <f>VLOOKUP($B28,'Unify Report'!$A$2:$V$99,8,FALSE)</f>
        <v>1275.75</v>
      </c>
      <c r="L28" s="29">
        <f>VLOOKUP($B28,'Unify Report'!$A$2:$V$99,11,FALSE)</f>
        <v>1724.5</v>
      </c>
      <c r="M28" s="30">
        <f>VLOOKUP($B28,'Unify Report'!$A$2:$V$99,12,FALSE)</f>
        <v>1782.5</v>
      </c>
      <c r="N28" s="29">
        <f>VLOOKUP($B28,'Unify Report'!$A$2:$V$99,15,FALSE)</f>
        <v>1458.5</v>
      </c>
      <c r="O28" s="31">
        <f>VLOOKUP($B28,'Unify Report'!$A$2:$V$99,16,FALSE)</f>
        <v>1426</v>
      </c>
    </row>
    <row r="29" spans="1:15">
      <c r="A29" s="22">
        <v>201712</v>
      </c>
      <c r="B29" s="22" t="s">
        <v>91</v>
      </c>
      <c r="C29" s="22" t="s">
        <v>50</v>
      </c>
      <c r="D29" s="22" t="s">
        <v>133</v>
      </c>
      <c r="E29" s="58" t="s">
        <v>190</v>
      </c>
      <c r="F29" s="57" t="s">
        <v>193</v>
      </c>
      <c r="G29" s="57" t="s">
        <v>204</v>
      </c>
      <c r="H29" s="29">
        <f>VLOOKUP($B29,'Unify Report'!$A$2:$V$99,3,FALSE)</f>
        <v>2084</v>
      </c>
      <c r="I29" s="30">
        <f>VLOOKUP($B29,'Unify Report'!$A$2:$V$99,4,FALSE)</f>
        <v>2130.25</v>
      </c>
      <c r="J29" s="29">
        <f>VLOOKUP($B29,'Unify Report'!$A$2:$V$99,7,FALSE)</f>
        <v>1801.75</v>
      </c>
      <c r="K29" s="30">
        <f>VLOOKUP($B29,'Unify Report'!$A$2:$V$99,8,FALSE)</f>
        <v>1418.5</v>
      </c>
      <c r="L29" s="29">
        <f>VLOOKUP($B29,'Unify Report'!$A$2:$V$99,11,FALSE)</f>
        <v>1747.5</v>
      </c>
      <c r="M29" s="30">
        <f>VLOOKUP($B29,'Unify Report'!$A$2:$V$99,12,FALSE)</f>
        <v>1782.5</v>
      </c>
      <c r="N29" s="29">
        <f>VLOOKUP($B29,'Unify Report'!$A$2:$V$99,15,FALSE)</f>
        <v>1862.5</v>
      </c>
      <c r="O29" s="31">
        <f>VLOOKUP($B29,'Unify Report'!$A$2:$V$99,16,FALSE)</f>
        <v>1426</v>
      </c>
    </row>
    <row r="30" spans="1:15">
      <c r="A30" s="22">
        <v>201712</v>
      </c>
      <c r="B30" s="22" t="s">
        <v>92</v>
      </c>
      <c r="C30" s="22" t="s">
        <v>40</v>
      </c>
      <c r="D30" s="22" t="s">
        <v>134</v>
      </c>
      <c r="E30" s="57" t="s">
        <v>191</v>
      </c>
      <c r="F30" s="57" t="s">
        <v>197</v>
      </c>
      <c r="G30" s="57" t="s">
        <v>206</v>
      </c>
      <c r="H30" s="29">
        <f>VLOOKUP($B30,'Unify Report'!$A$2:$V$99,3,FALSE)</f>
        <v>5509.75</v>
      </c>
      <c r="I30" s="30">
        <f>VLOOKUP($B30,'Unify Report'!$A$2:$V$99,4,FALSE)</f>
        <v>6825.25</v>
      </c>
      <c r="J30" s="29">
        <f>VLOOKUP($B30,'Unify Report'!$A$2:$V$99,7,FALSE)</f>
        <v>110</v>
      </c>
      <c r="K30" s="30">
        <f>VLOOKUP($B30,'Unify Report'!$A$2:$V$99,8,FALSE)</f>
        <v>369</v>
      </c>
      <c r="L30" s="29">
        <f>VLOOKUP($B30,'Unify Report'!$A$2:$V$99,11,FALSE)</f>
        <v>5476.7666666666664</v>
      </c>
      <c r="M30" s="30">
        <f>VLOOKUP($B30,'Unify Report'!$A$2:$V$99,12,FALSE)</f>
        <v>6773.5</v>
      </c>
      <c r="N30" s="29">
        <f>VLOOKUP($B30,'Unify Report'!$A$2:$V$99,15,FALSE)</f>
        <v>149.5</v>
      </c>
      <c r="O30" s="31">
        <f>VLOOKUP($B30,'Unify Report'!$A$2:$V$99,16,FALSE)</f>
        <v>356.5</v>
      </c>
    </row>
    <row r="31" spans="1:15">
      <c r="A31" s="22">
        <v>201712</v>
      </c>
      <c r="B31" s="22" t="s">
        <v>93</v>
      </c>
      <c r="C31" s="22" t="s">
        <v>35</v>
      </c>
      <c r="D31" s="23" t="s">
        <v>135</v>
      </c>
      <c r="E31" s="57" t="s">
        <v>191</v>
      </c>
      <c r="F31" s="57" t="s">
        <v>197</v>
      </c>
      <c r="G31" s="57" t="s">
        <v>206</v>
      </c>
      <c r="H31" s="29">
        <f>VLOOKUP($B31,'Unify Report'!$A$2:$V$99,3,FALSE)</f>
        <v>4038.2333333333331</v>
      </c>
      <c r="I31" s="30">
        <f>VLOOKUP($B31,'Unify Report'!$A$2:$V$99,4,FALSE)</f>
        <v>4295</v>
      </c>
      <c r="J31" s="29">
        <f>VLOOKUP($B31,'Unify Report'!$A$2:$V$99,7,FALSE)</f>
        <v>392</v>
      </c>
      <c r="K31" s="30">
        <f>VLOOKUP($B31,'Unify Report'!$A$2:$V$99,8,FALSE)</f>
        <v>357.5</v>
      </c>
      <c r="L31" s="29">
        <f>VLOOKUP($B31,'Unify Report'!$A$2:$V$99,11,FALSE)</f>
        <v>3990.5</v>
      </c>
      <c r="M31" s="30">
        <f>VLOOKUP($B31,'Unify Report'!$A$2:$V$99,12,FALSE)</f>
        <v>4510.5</v>
      </c>
      <c r="N31" s="29">
        <f>VLOOKUP($B31,'Unify Report'!$A$2:$V$99,15,FALSE)</f>
        <v>414</v>
      </c>
      <c r="O31" s="31">
        <f>VLOOKUP($B31,'Unify Report'!$A$2:$V$99,16,FALSE)</f>
        <v>356.5</v>
      </c>
    </row>
    <row r="32" spans="1:15">
      <c r="A32" s="22">
        <v>201712</v>
      </c>
      <c r="B32" s="22" t="s">
        <v>94</v>
      </c>
      <c r="C32" s="22" t="s">
        <v>37</v>
      </c>
      <c r="D32" s="23" t="s">
        <v>136</v>
      </c>
      <c r="E32" s="57" t="s">
        <v>191</v>
      </c>
      <c r="F32" s="57" t="s">
        <v>197</v>
      </c>
      <c r="G32" s="57" t="s">
        <v>206</v>
      </c>
      <c r="H32" s="29">
        <f>VLOOKUP($B32,'Unify Report'!$A$2:$V$99,3,FALSE)</f>
        <v>2285.75</v>
      </c>
      <c r="I32" s="30">
        <f>VLOOKUP($B32,'Unify Report'!$A$2:$V$99,4,FALSE)</f>
        <v>2309</v>
      </c>
      <c r="J32" s="29">
        <f>VLOOKUP($B32,'Unify Report'!$A$2:$V$99,7,FALSE)</f>
        <v>437</v>
      </c>
      <c r="K32" s="30">
        <f>VLOOKUP($B32,'Unify Report'!$A$2:$V$99,8,FALSE)</f>
        <v>354.5</v>
      </c>
      <c r="L32" s="29">
        <f>VLOOKUP($B32,'Unify Report'!$A$2:$V$99,11,FALSE)</f>
        <v>1856.5</v>
      </c>
      <c r="M32" s="30">
        <f>VLOOKUP($B32,'Unify Report'!$A$2:$V$99,12,FALSE)</f>
        <v>1667.5</v>
      </c>
      <c r="N32" s="29">
        <f>VLOOKUP($B32,'Unify Report'!$A$2:$V$99,15,FALSE)</f>
        <v>299.5</v>
      </c>
      <c r="O32" s="31">
        <f>VLOOKUP($B32,'Unify Report'!$A$2:$V$99,16,FALSE)</f>
        <v>356.5</v>
      </c>
    </row>
    <row r="33" spans="1:15">
      <c r="A33" s="22">
        <v>201712</v>
      </c>
      <c r="B33" s="22" t="s">
        <v>95</v>
      </c>
      <c r="C33" s="22" t="s">
        <v>39</v>
      </c>
      <c r="D33" s="23" t="s">
        <v>137</v>
      </c>
      <c r="E33" s="57" t="s">
        <v>191</v>
      </c>
      <c r="F33" s="57" t="s">
        <v>197</v>
      </c>
      <c r="G33" s="57" t="s">
        <v>206</v>
      </c>
      <c r="H33" s="29">
        <f>VLOOKUP($B33,'Unify Report'!$A$2:$V$99,3,FALSE)</f>
        <v>1836.25</v>
      </c>
      <c r="I33" s="30">
        <f>VLOOKUP($B33,'Unify Report'!$A$2:$V$99,4,FALSE)</f>
        <v>2150.25</v>
      </c>
      <c r="J33" s="29">
        <f>VLOOKUP($B33,'Unify Report'!$A$2:$V$99,7,FALSE)</f>
        <v>324.16666666666669</v>
      </c>
      <c r="K33" s="30">
        <f>VLOOKUP($B33,'Unify Report'!$A$2:$V$99,8,FALSE)</f>
        <v>350.5</v>
      </c>
      <c r="L33" s="29">
        <f>VLOOKUP($B33,'Unify Report'!$A$2:$V$99,11,FALSE)</f>
        <v>1589.5</v>
      </c>
      <c r="M33" s="30">
        <f>VLOOKUP($B33,'Unify Report'!$A$2:$V$99,12,FALSE)</f>
        <v>1782.5</v>
      </c>
      <c r="N33" s="29">
        <f>VLOOKUP($B33,'Unify Report'!$A$2:$V$99,15,FALSE)</f>
        <v>276</v>
      </c>
      <c r="O33" s="31">
        <f>VLOOKUP($B33,'Unify Report'!$A$2:$V$99,16,FALSE)</f>
        <v>356.5</v>
      </c>
    </row>
    <row r="34" spans="1:15">
      <c r="A34" s="22">
        <v>201712</v>
      </c>
      <c r="B34" s="22" t="s">
        <v>96</v>
      </c>
      <c r="C34" s="22" t="s">
        <v>38</v>
      </c>
      <c r="D34" s="23" t="s">
        <v>138</v>
      </c>
      <c r="E34" s="57" t="s">
        <v>191</v>
      </c>
      <c r="F34" s="57" t="s">
        <v>197</v>
      </c>
      <c r="G34" s="57" t="s">
        <v>206</v>
      </c>
      <c r="H34" s="29">
        <f>VLOOKUP($B34,'Unify Report'!$A$2:$V$99,3,FALSE)</f>
        <v>1593.5</v>
      </c>
      <c r="I34" s="30">
        <f>VLOOKUP($B34,'Unify Report'!$A$2:$V$99,4,FALSE)</f>
        <v>1771.25</v>
      </c>
      <c r="J34" s="29">
        <f>VLOOKUP($B34,'Unify Report'!$A$2:$V$99,7,FALSE)</f>
        <v>316.5</v>
      </c>
      <c r="K34" s="30">
        <f>VLOOKUP($B34,'Unify Report'!$A$2:$V$99,8,FALSE)</f>
        <v>350.5</v>
      </c>
      <c r="L34" s="29">
        <f>VLOOKUP($B34,'Unify Report'!$A$2:$V$99,11,FALSE)</f>
        <v>1507.5</v>
      </c>
      <c r="M34" s="30">
        <f>VLOOKUP($B34,'Unify Report'!$A$2:$V$99,12,FALSE)</f>
        <v>1782.5</v>
      </c>
      <c r="N34" s="29">
        <f>VLOOKUP($B34,'Unify Report'!$A$2:$V$99,15,FALSE)</f>
        <v>287.5</v>
      </c>
      <c r="O34" s="31">
        <f>VLOOKUP($B34,'Unify Report'!$A$2:$V$99,16,FALSE)</f>
        <v>356.5</v>
      </c>
    </row>
    <row r="35" spans="1:15">
      <c r="A35" s="22">
        <v>201712</v>
      </c>
      <c r="B35" s="22" t="s">
        <v>97</v>
      </c>
      <c r="C35" s="22" t="s">
        <v>36</v>
      </c>
      <c r="D35" s="23" t="s">
        <v>139</v>
      </c>
      <c r="E35" s="57" t="s">
        <v>191</v>
      </c>
      <c r="F35" s="57" t="s">
        <v>197</v>
      </c>
      <c r="G35" s="57" t="s">
        <v>206</v>
      </c>
      <c r="H35" s="29">
        <f>VLOOKUP($B35,'Unify Report'!$A$2:$V$99,3,FALSE)</f>
        <v>2461</v>
      </c>
      <c r="I35" s="30">
        <f>VLOOKUP($B35,'Unify Report'!$A$2:$V$99,4,FALSE)</f>
        <v>2500</v>
      </c>
      <c r="J35" s="29">
        <f>VLOOKUP($B35,'Unify Report'!$A$2:$V$99,7,FALSE)</f>
        <v>344.5</v>
      </c>
      <c r="K35" s="30">
        <f>VLOOKUP($B35,'Unify Report'!$A$2:$V$99,8,FALSE)</f>
        <v>355.5</v>
      </c>
      <c r="L35" s="29">
        <f>VLOOKUP($B35,'Unify Report'!$A$2:$V$99,11,FALSE)</f>
        <v>2006.5</v>
      </c>
      <c r="M35" s="30">
        <f>VLOOKUP($B35,'Unify Report'!$A$2:$V$99,12,FALSE)</f>
        <v>2120</v>
      </c>
      <c r="N35" s="29">
        <f>VLOOKUP($B35,'Unify Report'!$A$2:$V$99,15,FALSE)</f>
        <v>310.5</v>
      </c>
      <c r="O35" s="31">
        <f>VLOOKUP($B35,'Unify Report'!$A$2:$V$99,16,FALSE)</f>
        <v>356.5</v>
      </c>
    </row>
    <row r="36" spans="1:15">
      <c r="A36" s="22">
        <v>201712</v>
      </c>
      <c r="B36" s="22" t="s">
        <v>98</v>
      </c>
      <c r="C36" s="22" t="s">
        <v>33</v>
      </c>
      <c r="D36" s="23" t="s">
        <v>140</v>
      </c>
      <c r="E36" s="57" t="s">
        <v>191</v>
      </c>
      <c r="F36" s="57" t="s">
        <v>197</v>
      </c>
      <c r="G36" s="57" t="s">
        <v>206</v>
      </c>
      <c r="H36" s="29">
        <f>VLOOKUP($B36,'Unify Report'!$A$2:$V$99,3,FALSE)</f>
        <v>1415.5</v>
      </c>
      <c r="I36" s="30">
        <f>VLOOKUP($B36,'Unify Report'!$A$2:$V$99,4,FALSE)</f>
        <v>1426.5</v>
      </c>
      <c r="J36" s="29">
        <f>VLOOKUP($B36,'Unify Report'!$A$2:$V$99,7,FALSE)</f>
        <v>727</v>
      </c>
      <c r="K36" s="30">
        <f>VLOOKUP($B36,'Unify Report'!$A$2:$V$99,8,FALSE)</f>
        <v>346.5</v>
      </c>
      <c r="L36" s="29">
        <f>VLOOKUP($B36,'Unify Report'!$A$2:$V$99,11,FALSE)</f>
        <v>1380</v>
      </c>
      <c r="M36" s="30">
        <f>VLOOKUP($B36,'Unify Report'!$A$2:$V$99,12,FALSE)</f>
        <v>1426</v>
      </c>
      <c r="N36" s="29">
        <f>VLOOKUP($B36,'Unify Report'!$A$2:$V$99,15,FALSE)</f>
        <v>425</v>
      </c>
      <c r="O36" s="31">
        <f>VLOOKUP($B36,'Unify Report'!$A$2:$V$99,16,FALSE)</f>
        <v>356.5</v>
      </c>
    </row>
    <row r="37" spans="1:15">
      <c r="A37" s="22">
        <v>201712</v>
      </c>
      <c r="B37" s="22" t="s">
        <v>99</v>
      </c>
      <c r="C37" s="22" t="s">
        <v>34</v>
      </c>
      <c r="D37" s="23" t="s">
        <v>141</v>
      </c>
      <c r="E37" s="57" t="s">
        <v>191</v>
      </c>
      <c r="F37" s="57" t="s">
        <v>197</v>
      </c>
      <c r="G37" s="57" t="s">
        <v>206</v>
      </c>
      <c r="H37" s="29">
        <f>VLOOKUP($B37,'Unify Report'!$A$2:$V$99,3,FALSE)</f>
        <v>982.75</v>
      </c>
      <c r="I37" s="30">
        <f>VLOOKUP($B37,'Unify Report'!$A$2:$V$99,4,FALSE)</f>
        <v>1088.75</v>
      </c>
      <c r="J37" s="29">
        <f>VLOOKUP($B37,'Unify Report'!$A$2:$V$99,7,FALSE)</f>
        <v>65.5</v>
      </c>
      <c r="K37" s="30">
        <f>VLOOKUP($B37,'Unify Report'!$A$2:$V$99,8,FALSE)</f>
        <v>0</v>
      </c>
      <c r="L37" s="29">
        <f>VLOOKUP($B37,'Unify Report'!$A$2:$V$99,11,FALSE)</f>
        <v>984</v>
      </c>
      <c r="M37" s="30">
        <f>VLOOKUP($B37,'Unify Report'!$A$2:$V$99,12,FALSE)</f>
        <v>1115.5</v>
      </c>
      <c r="N37" s="29">
        <f>VLOOKUP($B37,'Unify Report'!$A$2:$V$99,15,FALSE)</f>
        <v>69</v>
      </c>
      <c r="O37" s="31">
        <f>VLOOKUP($B37,'Unify Report'!$A$2:$V$99,16,FALSE)</f>
        <v>0</v>
      </c>
    </row>
    <row r="38" spans="1:15">
      <c r="A38" s="22">
        <v>201712</v>
      </c>
      <c r="B38" s="22" t="s">
        <v>100</v>
      </c>
      <c r="C38" s="22" t="s">
        <v>41</v>
      </c>
      <c r="D38" s="23" t="s">
        <v>142</v>
      </c>
      <c r="E38" s="57" t="s">
        <v>191</v>
      </c>
      <c r="F38" s="57" t="s">
        <v>197</v>
      </c>
      <c r="G38" s="57" t="s">
        <v>206</v>
      </c>
      <c r="H38" s="29">
        <f>VLOOKUP($B38,'Unify Report'!$A$2:$V$99,3,FALSE)</f>
        <v>2034.5</v>
      </c>
      <c r="I38" s="30">
        <f>VLOOKUP($B38,'Unify Report'!$A$2:$V$99,4,FALSE)</f>
        <v>2189</v>
      </c>
      <c r="J38" s="29">
        <f>VLOOKUP($B38,'Unify Report'!$A$2:$V$99,7,FALSE)</f>
        <v>711.45</v>
      </c>
      <c r="K38" s="30">
        <f>VLOOKUP($B38,'Unify Report'!$A$2:$V$99,8,FALSE)</f>
        <v>723.2</v>
      </c>
      <c r="L38" s="29">
        <f>VLOOKUP($B38,'Unify Report'!$A$2:$V$99,11,FALSE)</f>
        <v>2001</v>
      </c>
      <c r="M38" s="30">
        <f>VLOOKUP($B38,'Unify Report'!$A$2:$V$99,12,FALSE)</f>
        <v>2139</v>
      </c>
      <c r="N38" s="29">
        <f>VLOOKUP($B38,'Unify Report'!$A$2:$V$99,15,FALSE)</f>
        <v>655.5</v>
      </c>
      <c r="O38" s="31">
        <f>VLOOKUP($B38,'Unify Report'!$A$2:$V$99,16,FALSE)</f>
        <v>713</v>
      </c>
    </row>
    <row r="39" spans="1:15">
      <c r="A39" s="22">
        <v>201712</v>
      </c>
      <c r="B39" s="22" t="s">
        <v>101</v>
      </c>
      <c r="C39" s="22" t="s">
        <v>45</v>
      </c>
      <c r="D39" s="22" t="s">
        <v>143</v>
      </c>
      <c r="E39" s="57" t="s">
        <v>191</v>
      </c>
      <c r="F39" s="57" t="s">
        <v>198</v>
      </c>
      <c r="G39" s="57" t="s">
        <v>207</v>
      </c>
      <c r="H39" s="29">
        <f>VLOOKUP($B39,'Unify Report'!$A$2:$V$99,3,FALSE)</f>
        <v>716.5</v>
      </c>
      <c r="I39" s="30">
        <f>VLOOKUP($B39,'Unify Report'!$A$2:$V$99,4,FALSE)</f>
        <v>746.5</v>
      </c>
      <c r="J39" s="29">
        <f>VLOOKUP($B39,'Unify Report'!$A$2:$V$99,7,FALSE)</f>
        <v>0</v>
      </c>
      <c r="K39" s="30">
        <f>VLOOKUP($B39,'Unify Report'!$A$2:$V$99,8,FALSE)</f>
        <v>0</v>
      </c>
      <c r="L39" s="29">
        <f>VLOOKUP($B39,'Unify Report'!$A$2:$V$99,11,FALSE)</f>
        <v>744</v>
      </c>
      <c r="M39" s="30">
        <f>VLOOKUP($B39,'Unify Report'!$A$2:$V$99,12,FALSE)</f>
        <v>744</v>
      </c>
      <c r="N39" s="29">
        <f>VLOOKUP($B39,'Unify Report'!$A$2:$V$99,15,FALSE)</f>
        <v>0</v>
      </c>
      <c r="O39" s="31">
        <f>VLOOKUP($B39,'Unify Report'!$A$2:$V$99,16,FALSE)</f>
        <v>0</v>
      </c>
    </row>
    <row r="40" spans="1:15">
      <c r="A40" s="22">
        <v>201712</v>
      </c>
      <c r="B40" s="22" t="s">
        <v>102</v>
      </c>
      <c r="C40" s="22" t="s">
        <v>44</v>
      </c>
      <c r="D40" s="23" t="s">
        <v>144</v>
      </c>
      <c r="E40" s="57" t="s">
        <v>191</v>
      </c>
      <c r="F40" s="57" t="s">
        <v>198</v>
      </c>
      <c r="G40" s="57" t="s">
        <v>207</v>
      </c>
      <c r="H40" s="29">
        <f>VLOOKUP($B40,'Unify Report'!$A$2:$V$99,3,FALSE)</f>
        <v>2239</v>
      </c>
      <c r="I40" s="30">
        <f>VLOOKUP($B40,'Unify Report'!$A$2:$V$99,4,FALSE)</f>
        <v>2723.25</v>
      </c>
      <c r="J40" s="29">
        <f>VLOOKUP($B40,'Unify Report'!$A$2:$V$99,7,FALSE)</f>
        <v>747.5</v>
      </c>
      <c r="K40" s="30">
        <f>VLOOKUP($B40,'Unify Report'!$A$2:$V$99,8,FALSE)</f>
        <v>1261</v>
      </c>
      <c r="L40" s="29">
        <f>VLOOKUP($B40,'Unify Report'!$A$2:$V$99,11,FALSE)</f>
        <v>2146</v>
      </c>
      <c r="M40" s="30">
        <f>VLOOKUP($B40,'Unify Report'!$A$2:$V$99,12,FALSE)</f>
        <v>2604</v>
      </c>
      <c r="N40" s="29">
        <f>VLOOKUP($B40,'Unify Report'!$A$2:$V$99,15,FALSE)</f>
        <v>598</v>
      </c>
      <c r="O40" s="31">
        <f>VLOOKUP($B40,'Unify Report'!$A$2:$V$99,16,FALSE)</f>
        <v>744</v>
      </c>
    </row>
    <row r="41" spans="1:15">
      <c r="A41" s="22">
        <v>201712</v>
      </c>
      <c r="B41" s="22" t="s">
        <v>103</v>
      </c>
      <c r="C41" s="22" t="s">
        <v>47</v>
      </c>
      <c r="D41" s="23" t="s">
        <v>145</v>
      </c>
      <c r="E41" s="57" t="s">
        <v>191</v>
      </c>
      <c r="F41" s="57" t="s">
        <v>198</v>
      </c>
      <c r="G41" s="57" t="s">
        <v>207</v>
      </c>
      <c r="H41" s="29">
        <f>VLOOKUP($B41,'Unify Report'!$A$2:$V$99,3,FALSE)</f>
        <v>5045</v>
      </c>
      <c r="I41" s="30">
        <f>VLOOKUP($B41,'Unify Report'!$A$2:$V$99,4,FALSE)</f>
        <v>5383.5</v>
      </c>
      <c r="J41" s="29">
        <f>VLOOKUP($B41,'Unify Report'!$A$2:$V$99,7,FALSE)</f>
        <v>538</v>
      </c>
      <c r="K41" s="30">
        <f>VLOOKUP($B41,'Unify Report'!$A$2:$V$99,8,FALSE)</f>
        <v>1082.5</v>
      </c>
      <c r="L41" s="29">
        <f>VLOOKUP($B41,'Unify Report'!$A$2:$V$99,11,FALSE)</f>
        <v>4614.75</v>
      </c>
      <c r="M41" s="30">
        <f>VLOOKUP($B41,'Unify Report'!$A$2:$V$99,12,FALSE)</f>
        <v>5002.5</v>
      </c>
      <c r="N41" s="29">
        <f>VLOOKUP($B41,'Unify Report'!$A$2:$V$99,15,FALSE)</f>
        <v>667</v>
      </c>
      <c r="O41" s="31">
        <f>VLOOKUP($B41,'Unify Report'!$A$2:$V$99,16,FALSE)</f>
        <v>1058</v>
      </c>
    </row>
    <row r="42" spans="1:15">
      <c r="A42" s="22">
        <v>201712</v>
      </c>
      <c r="B42" s="22" t="s">
        <v>104</v>
      </c>
      <c r="C42" s="22" t="s">
        <v>42</v>
      </c>
      <c r="D42" s="23" t="s">
        <v>146</v>
      </c>
      <c r="E42" s="57" t="s">
        <v>191</v>
      </c>
      <c r="F42" s="57" t="s">
        <v>198</v>
      </c>
      <c r="G42" s="57" t="s">
        <v>207</v>
      </c>
      <c r="H42" s="29">
        <f>VLOOKUP($B42,'Unify Report'!$A$2:$V$99,3,FALSE)</f>
        <v>1031</v>
      </c>
      <c r="I42" s="30">
        <f>VLOOKUP($B42,'Unify Report'!$A$2:$V$99,4,FALSE)</f>
        <v>1109</v>
      </c>
      <c r="J42" s="29">
        <f>VLOOKUP($B42,'Unify Report'!$A$2:$V$99,7,FALSE)</f>
        <v>391.5</v>
      </c>
      <c r="K42" s="30">
        <f>VLOOKUP($B42,'Unify Report'!$A$2:$V$99,8,FALSE)</f>
        <v>684</v>
      </c>
      <c r="L42" s="29">
        <f>VLOOKUP($B42,'Unify Report'!$A$2:$V$99,11,FALSE)</f>
        <v>705.5</v>
      </c>
      <c r="M42" s="30">
        <f>VLOOKUP($B42,'Unify Report'!$A$2:$V$99,12,FALSE)</f>
        <v>728.5</v>
      </c>
      <c r="N42" s="29">
        <f>VLOOKUP($B42,'Unify Report'!$A$2:$V$99,15,FALSE)</f>
        <v>408</v>
      </c>
      <c r="O42" s="31">
        <f>VLOOKUP($B42,'Unify Report'!$A$2:$V$99,16,FALSE)</f>
        <v>624</v>
      </c>
    </row>
    <row r="43" spans="1:15">
      <c r="A43" s="22">
        <v>201712</v>
      </c>
      <c r="B43" s="22" t="s">
        <v>105</v>
      </c>
      <c r="C43" s="22" t="s">
        <v>43</v>
      </c>
      <c r="D43" s="23" t="s">
        <v>147</v>
      </c>
      <c r="E43" s="57" t="s">
        <v>191</v>
      </c>
      <c r="F43" s="57" t="s">
        <v>198</v>
      </c>
      <c r="G43" s="57" t="s">
        <v>207</v>
      </c>
      <c r="H43" s="29">
        <f>VLOOKUP($B43,'Unify Report'!$A$2:$V$99,3,FALSE)</f>
        <v>3467</v>
      </c>
      <c r="I43" s="30">
        <f>VLOOKUP($B43,'Unify Report'!$A$2:$V$99,4,FALSE)</f>
        <v>3681.5</v>
      </c>
      <c r="J43" s="29">
        <f>VLOOKUP($B43,'Unify Report'!$A$2:$V$99,7,FALSE)</f>
        <v>666</v>
      </c>
      <c r="K43" s="30">
        <f>VLOOKUP($B43,'Unify Report'!$A$2:$V$99,8,FALSE)</f>
        <v>763</v>
      </c>
      <c r="L43" s="29">
        <f>VLOOKUP($B43,'Unify Report'!$A$2:$V$99,11,FALSE)</f>
        <v>3254</v>
      </c>
      <c r="M43" s="30">
        <f>VLOOKUP($B43,'Unify Report'!$A$2:$V$99,12,FALSE)</f>
        <v>3336</v>
      </c>
      <c r="N43" s="29">
        <f>VLOOKUP($B43,'Unify Report'!$A$2:$V$99,15,FALSE)</f>
        <v>683</v>
      </c>
      <c r="O43" s="31">
        <f>VLOOKUP($B43,'Unify Report'!$A$2:$V$99,16,FALSE)</f>
        <v>744</v>
      </c>
    </row>
    <row r="44" spans="1:15">
      <c r="A44" s="22">
        <v>201712</v>
      </c>
      <c r="B44" s="22" t="s">
        <v>106</v>
      </c>
      <c r="C44" s="22" t="s">
        <v>46</v>
      </c>
      <c r="D44" s="23" t="s">
        <v>148</v>
      </c>
      <c r="E44" s="57" t="s">
        <v>191</v>
      </c>
      <c r="F44" s="57" t="s">
        <v>198</v>
      </c>
      <c r="G44" s="57" t="s">
        <v>207</v>
      </c>
      <c r="H44" s="29">
        <f>VLOOKUP($B44,'Unify Report'!$A$2:$V$99,3,FALSE)</f>
        <v>1200.5</v>
      </c>
      <c r="I44" s="30">
        <f>VLOOKUP($B44,'Unify Report'!$A$2:$V$99,4,FALSE)</f>
        <v>1281.25</v>
      </c>
      <c r="J44" s="29">
        <f>VLOOKUP($B44,'Unify Report'!$A$2:$V$99,7,FALSE)</f>
        <v>842.58333333333337</v>
      </c>
      <c r="K44" s="30">
        <f>VLOOKUP($B44,'Unify Report'!$A$2:$V$99,8,FALSE)</f>
        <v>929.25</v>
      </c>
      <c r="L44" s="29">
        <f>VLOOKUP($B44,'Unify Report'!$A$2:$V$99,11,FALSE)</f>
        <v>792.75</v>
      </c>
      <c r="M44" s="30">
        <f>VLOOKUP($B44,'Unify Report'!$A$2:$V$99,12,FALSE)</f>
        <v>814</v>
      </c>
      <c r="N44" s="29">
        <f>VLOOKUP($B44,'Unify Report'!$A$2:$V$99,15,FALSE)</f>
        <v>594</v>
      </c>
      <c r="O44" s="31">
        <f>VLOOKUP($B44,'Unify Report'!$A$2:$V$99,16,FALSE)</f>
        <v>572</v>
      </c>
    </row>
    <row r="50" spans="8:15">
      <c r="H50" s="91">
        <f>SUM(H3:H44)</f>
        <v>87978.5</v>
      </c>
      <c r="I50" s="91">
        <f t="shared" ref="I50:O50" si="0">SUM(I3:I44)</f>
        <v>94295.35</v>
      </c>
      <c r="J50" s="91">
        <f t="shared" si="0"/>
        <v>39508.283333333326</v>
      </c>
      <c r="K50" s="91">
        <f t="shared" si="0"/>
        <v>38877.333333333328</v>
      </c>
      <c r="L50" s="91">
        <f t="shared" si="0"/>
        <v>73939.599999999991</v>
      </c>
      <c r="M50" s="91">
        <f t="shared" si="0"/>
        <v>78503.75</v>
      </c>
      <c r="N50" s="91">
        <f t="shared" si="0"/>
        <v>31109.916666666664</v>
      </c>
      <c r="O50" s="91">
        <f t="shared" si="0"/>
        <v>27668.25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showGridLines="0" tabSelected="1" workbookViewId="0">
      <pane ySplit="5" topLeftCell="A6" activePane="bottomLeft" state="frozenSplit"/>
      <selection pane="bottomLeft" activeCell="V12" sqref="V12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9" width="10.28515625" customWidth="1"/>
    <col min="10" max="10" width="2.85546875" customWidth="1"/>
    <col min="12" max="12" width="0" hidden="1" customWidth="1"/>
    <col min="14" max="14" width="0" style="18" hidden="1" customWidth="1"/>
    <col min="15" max="15" width="2.85546875" customWidth="1"/>
    <col min="17" max="17" width="0" hidden="1" customWidth="1"/>
    <col min="18" max="18" width="3.42578125" customWidth="1"/>
    <col min="19" max="19" width="60.28515625" bestFit="1" customWidth="1"/>
  </cols>
  <sheetData>
    <row r="1" spans="2:19" ht="15.75" thickBot="1"/>
    <row r="2" spans="2:19" ht="15.75" thickBot="1">
      <c r="F2" s="16" t="s">
        <v>180</v>
      </c>
      <c r="G2" s="17">
        <v>31</v>
      </c>
    </row>
    <row r="4" spans="2:19" s="5" customFormat="1">
      <c r="D4" s="19"/>
      <c r="E4"/>
      <c r="F4" s="102" t="s">
        <v>175</v>
      </c>
      <c r="G4" s="105"/>
      <c r="H4" s="105"/>
      <c r="I4" s="103"/>
      <c r="J4" s="19"/>
      <c r="K4" s="104" t="s">
        <v>179</v>
      </c>
      <c r="L4" s="104"/>
      <c r="M4" s="104" t="s">
        <v>181</v>
      </c>
      <c r="N4" s="104"/>
      <c r="O4" s="19"/>
      <c r="P4" s="104" t="s">
        <v>182</v>
      </c>
      <c r="Q4" s="104"/>
    </row>
    <row r="5" spans="2:19" s="5" customFormat="1">
      <c r="B5" s="20" t="s">
        <v>149</v>
      </c>
      <c r="C5" s="20" t="s">
        <v>183</v>
      </c>
      <c r="D5" s="21" t="s">
        <v>184</v>
      </c>
      <c r="E5"/>
      <c r="F5" s="92" t="s">
        <v>176</v>
      </c>
      <c r="G5" s="93" t="s">
        <v>177</v>
      </c>
      <c r="H5" s="27" t="s">
        <v>178</v>
      </c>
      <c r="I5" s="28" t="s">
        <v>272</v>
      </c>
      <c r="J5" s="19"/>
      <c r="K5" s="26" t="s">
        <v>150</v>
      </c>
      <c r="L5" s="28" t="s">
        <v>151</v>
      </c>
      <c r="M5" s="26" t="s">
        <v>150</v>
      </c>
      <c r="N5" s="49" t="s">
        <v>151</v>
      </c>
      <c r="O5" s="19"/>
      <c r="P5" s="26" t="s">
        <v>150</v>
      </c>
      <c r="Q5" s="28" t="s">
        <v>151</v>
      </c>
      <c r="S5" s="106" t="s">
        <v>286</v>
      </c>
    </row>
    <row r="6" spans="2:19">
      <c r="B6" s="22" t="s">
        <v>65</v>
      </c>
      <c r="C6" s="22" t="s">
        <v>17</v>
      </c>
      <c r="D6" s="101" t="s">
        <v>107</v>
      </c>
      <c r="F6" s="29">
        <f>VLOOKUP($B6,'Unify Report'!$A$2:$V$98,19,FALSE)</f>
        <v>6114.25</v>
      </c>
      <c r="G6" s="30">
        <f>VLOOKUP($B6,'Unify Report'!$A$2:$V$98,20,FALSE)</f>
        <v>4175.75</v>
      </c>
      <c r="H6" s="97">
        <f>F6/G6</f>
        <v>1.4642279829970664</v>
      </c>
      <c r="I6" s="94">
        <f>F6-G6</f>
        <v>1938.5</v>
      </c>
      <c r="J6" s="3"/>
      <c r="K6" s="52">
        <f>VLOOKUP($D6,Beddays_Data!$C$2:$E$197,2,FALSE)</f>
        <v>751</v>
      </c>
      <c r="L6" s="31">
        <f>VLOOKUP($D6,Beddays_Data!$C$2:$E$197,3,FALSE)</f>
        <v>744</v>
      </c>
      <c r="M6" s="29">
        <f t="shared" ref="M6:M51" si="0">$K6/$G$2</f>
        <v>24.225806451612904</v>
      </c>
      <c r="N6" s="31">
        <f t="shared" ref="N6:N51" si="1">$L6/$G$2</f>
        <v>24</v>
      </c>
      <c r="O6" s="3"/>
      <c r="P6" s="32">
        <f t="shared" ref="P6:P52" si="2">$F6/$K6</f>
        <v>8.1414780292942748</v>
      </c>
      <c r="Q6" s="33">
        <f t="shared" ref="Q6:Q52" si="3">$F6/$L6</f>
        <v>8.2180779569892479</v>
      </c>
      <c r="S6" s="108"/>
    </row>
    <row r="7" spans="2:19">
      <c r="B7" s="22" t="s">
        <v>66</v>
      </c>
      <c r="C7" s="22" t="s">
        <v>20</v>
      </c>
      <c r="D7" s="22" t="s">
        <v>108</v>
      </c>
      <c r="F7" s="29">
        <f>VLOOKUP($B7,'Unify Report'!$A$2:$V$98,19,FALSE)</f>
        <v>8241.25</v>
      </c>
      <c r="G7" s="30">
        <f>VLOOKUP($B7,'Unify Report'!$A$2:$V$98,20,FALSE)</f>
        <v>8661.0833333333339</v>
      </c>
      <c r="H7" s="97">
        <f t="shared" ref="H7:H52" si="4">F7/G7</f>
        <v>0.95152646416441355</v>
      </c>
      <c r="I7" s="94">
        <f t="shared" ref="I7:I52" si="5">F7-G7</f>
        <v>-419.83333333333394</v>
      </c>
      <c r="J7" s="3"/>
      <c r="K7" s="52">
        <f>VLOOKUP($D7,Beddays_Data!$C$2:$E$197,2,FALSE)</f>
        <v>774</v>
      </c>
      <c r="L7" s="31">
        <f>VLOOKUP($D7,Beddays_Data!$C$2:$E$197,3,FALSE)</f>
        <v>868</v>
      </c>
      <c r="M7" s="29">
        <f t="shared" si="0"/>
        <v>24.967741935483872</v>
      </c>
      <c r="N7" s="31">
        <f t="shared" si="1"/>
        <v>28</v>
      </c>
      <c r="O7" s="3"/>
      <c r="P7" s="32">
        <f t="shared" si="2"/>
        <v>10.647609819121447</v>
      </c>
      <c r="Q7" s="33">
        <f t="shared" si="3"/>
        <v>9.4945276497695854</v>
      </c>
      <c r="S7" s="108"/>
    </row>
    <row r="8" spans="2:19">
      <c r="B8" s="22" t="s">
        <v>67</v>
      </c>
      <c r="C8" s="22" t="s">
        <v>19</v>
      </c>
      <c r="D8" s="22" t="s">
        <v>109</v>
      </c>
      <c r="F8" s="29">
        <f>VLOOKUP($B8,'Unify Report'!$A$2:$V$98,19,FALSE)</f>
        <v>7066.416666666667</v>
      </c>
      <c r="G8" s="30">
        <f>VLOOKUP($B8,'Unify Report'!$A$2:$V$98,20,FALSE)</f>
        <v>7144.25</v>
      </c>
      <c r="H8" s="97">
        <f t="shared" si="4"/>
        <v>0.98910545776906844</v>
      </c>
      <c r="I8" s="94">
        <f t="shared" si="5"/>
        <v>-77.83333333333303</v>
      </c>
      <c r="J8" s="3"/>
      <c r="K8" s="52">
        <f>VLOOKUP($D8,Beddays_Data!$C$2:$E$197,2,FALSE)</f>
        <v>885</v>
      </c>
      <c r="L8" s="31">
        <f>VLOOKUP($D8,Beddays_Data!$C$2:$E$197,3,FALSE)</f>
        <v>930</v>
      </c>
      <c r="M8" s="29">
        <f t="shared" si="0"/>
        <v>28.548387096774192</v>
      </c>
      <c r="N8" s="31">
        <f t="shared" si="1"/>
        <v>30</v>
      </c>
      <c r="O8" s="3"/>
      <c r="P8" s="32">
        <f t="shared" si="2"/>
        <v>7.9846516007532964</v>
      </c>
      <c r="Q8" s="33">
        <f t="shared" si="3"/>
        <v>7.5982974910394265</v>
      </c>
      <c r="S8" s="108"/>
    </row>
    <row r="9" spans="2:19">
      <c r="B9" s="22" t="s">
        <v>68</v>
      </c>
      <c r="C9" s="22" t="s">
        <v>13</v>
      </c>
      <c r="D9" s="22" t="s">
        <v>110</v>
      </c>
      <c r="F9" s="29">
        <f>VLOOKUP($B9,'Unify Report'!$A$2:$V$98,19,FALSE)</f>
        <v>5300.333333333333</v>
      </c>
      <c r="G9" s="30">
        <f>VLOOKUP($B9,'Unify Report'!$A$2:$V$98,20,FALSE)</f>
        <v>5357.25</v>
      </c>
      <c r="H9" s="97">
        <f t="shared" si="4"/>
        <v>0.98937576804019467</v>
      </c>
      <c r="I9" s="94">
        <f t="shared" si="5"/>
        <v>-56.91666666666697</v>
      </c>
      <c r="J9" s="3"/>
      <c r="K9" s="52">
        <f>VLOOKUP($D9,Beddays_Data!$C$2:$E$197,2,FALSE)</f>
        <v>711</v>
      </c>
      <c r="L9" s="31">
        <f>VLOOKUP($D9,Beddays_Data!$C$2:$E$197,3,FALSE)</f>
        <v>775</v>
      </c>
      <c r="M9" s="29">
        <f t="shared" si="0"/>
        <v>22.93548387096774</v>
      </c>
      <c r="N9" s="31">
        <f t="shared" si="1"/>
        <v>25</v>
      </c>
      <c r="O9" s="3"/>
      <c r="P9" s="32">
        <f t="shared" si="2"/>
        <v>7.4547585560243785</v>
      </c>
      <c r="Q9" s="33">
        <f t="shared" si="3"/>
        <v>6.8391397849462363</v>
      </c>
      <c r="S9" s="108"/>
    </row>
    <row r="10" spans="2:19">
      <c r="B10" s="22" t="s">
        <v>69</v>
      </c>
      <c r="C10" s="22" t="s">
        <v>18</v>
      </c>
      <c r="D10" s="22" t="s">
        <v>111</v>
      </c>
      <c r="F10" s="29">
        <f>VLOOKUP($B10,'Unify Report'!$A$2:$V$98,19,FALSE)</f>
        <v>3116.5</v>
      </c>
      <c r="G10" s="30">
        <f>VLOOKUP($B10,'Unify Report'!$A$2:$V$98,20,FALSE)</f>
        <v>3230.8666666666668</v>
      </c>
      <c r="H10" s="97">
        <f t="shared" si="4"/>
        <v>0.96460186121370939</v>
      </c>
      <c r="I10" s="94">
        <f t="shared" si="5"/>
        <v>-114.36666666666679</v>
      </c>
      <c r="J10" s="3"/>
      <c r="K10" s="52">
        <f>VLOOKUP($D10,Beddays_Data!$C$2:$E$197,2,FALSE)</f>
        <v>502</v>
      </c>
      <c r="L10" s="31">
        <f>VLOOKUP($D10,Beddays_Data!$C$2:$E$197,3,FALSE)</f>
        <v>527</v>
      </c>
      <c r="M10" s="29">
        <f t="shared" si="0"/>
        <v>16.193548387096776</v>
      </c>
      <c r="N10" s="31">
        <f t="shared" si="1"/>
        <v>17</v>
      </c>
      <c r="O10" s="3"/>
      <c r="P10" s="32">
        <f t="shared" si="2"/>
        <v>6.2081673306772904</v>
      </c>
      <c r="Q10" s="33">
        <f t="shared" si="3"/>
        <v>5.9136622390891844</v>
      </c>
      <c r="S10" s="108"/>
    </row>
    <row r="11" spans="2:19">
      <c r="B11" s="22" t="s">
        <v>70</v>
      </c>
      <c r="C11" s="22" t="s">
        <v>15</v>
      </c>
      <c r="D11" s="22" t="s">
        <v>112</v>
      </c>
      <c r="F11" s="29">
        <f>VLOOKUP($B11,'Unify Report'!$A$2:$V$98,19,FALSE)</f>
        <v>5028</v>
      </c>
      <c r="G11" s="30">
        <f>VLOOKUP($B11,'Unify Report'!$A$2:$V$98,20,FALSE)</f>
        <v>4779</v>
      </c>
      <c r="H11" s="97">
        <f t="shared" si="4"/>
        <v>1.0521029504080353</v>
      </c>
      <c r="I11" s="94">
        <f t="shared" si="5"/>
        <v>249</v>
      </c>
      <c r="J11" s="3"/>
      <c r="K11" s="52">
        <f>VLOOKUP($D11,Beddays_Data!$C$2:$E$197,2,FALSE)</f>
        <v>742</v>
      </c>
      <c r="L11" s="31">
        <f>VLOOKUP($D11,Beddays_Data!$C$2:$E$197,3,FALSE)</f>
        <v>775</v>
      </c>
      <c r="M11" s="29">
        <f t="shared" si="0"/>
        <v>23.93548387096774</v>
      </c>
      <c r="N11" s="31">
        <f t="shared" si="1"/>
        <v>25</v>
      </c>
      <c r="O11" s="3"/>
      <c r="P11" s="32">
        <f t="shared" si="2"/>
        <v>6.776280323450135</v>
      </c>
      <c r="Q11" s="33">
        <f t="shared" si="3"/>
        <v>6.4877419354838706</v>
      </c>
      <c r="S11" s="108"/>
    </row>
    <row r="12" spans="2:19">
      <c r="B12" s="22" t="s">
        <v>71</v>
      </c>
      <c r="C12" s="22" t="s">
        <v>22</v>
      </c>
      <c r="D12" s="22" t="s">
        <v>113</v>
      </c>
      <c r="F12" s="29">
        <f>VLOOKUP($B12,'Unify Report'!$A$2:$V$98,19,FALSE)</f>
        <v>3683</v>
      </c>
      <c r="G12" s="30">
        <f>VLOOKUP($B12,'Unify Report'!$A$2:$V$98,20,FALSE)</f>
        <v>3410.25</v>
      </c>
      <c r="H12" s="97">
        <f t="shared" si="4"/>
        <v>1.0799794736456272</v>
      </c>
      <c r="I12" s="94">
        <f t="shared" si="5"/>
        <v>272.75</v>
      </c>
      <c r="J12" s="3"/>
      <c r="K12" s="52">
        <f>VLOOKUP($D12,Beddays_Data!$C$2:$E$197,2,FALSE)</f>
        <v>604</v>
      </c>
      <c r="L12" s="31">
        <f>VLOOKUP($D12,Beddays_Data!$C$2:$E$197,3,FALSE)</f>
        <v>620</v>
      </c>
      <c r="M12" s="29">
        <f t="shared" si="0"/>
        <v>19.483870967741936</v>
      </c>
      <c r="N12" s="31">
        <f t="shared" si="1"/>
        <v>20</v>
      </c>
      <c r="O12" s="3"/>
      <c r="P12" s="32">
        <f t="shared" si="2"/>
        <v>6.0976821192052979</v>
      </c>
      <c r="Q12" s="33">
        <f t="shared" si="3"/>
        <v>5.9403225806451614</v>
      </c>
      <c r="S12" s="108"/>
    </row>
    <row r="13" spans="2:19">
      <c r="B13" s="22" t="s">
        <v>72</v>
      </c>
      <c r="C13" s="22" t="s">
        <v>23</v>
      </c>
      <c r="D13" s="22" t="s">
        <v>114</v>
      </c>
      <c r="F13" s="29">
        <f>VLOOKUP($B13,'Unify Report'!$A$2:$V$98,19,FALSE)</f>
        <v>4190.4833333333336</v>
      </c>
      <c r="G13" s="30">
        <f>VLOOKUP($B13,'Unify Report'!$A$2:$V$98,20,FALSE)</f>
        <v>4282.9833333333299</v>
      </c>
      <c r="H13" s="97">
        <f t="shared" si="4"/>
        <v>0.97840290451749057</v>
      </c>
      <c r="I13" s="94">
        <f t="shared" si="5"/>
        <v>-92.499999999996362</v>
      </c>
      <c r="J13" s="3"/>
      <c r="K13" s="52">
        <f>VLOOKUP($D13,Beddays_Data!$C$2:$E$197,2,FALSE)</f>
        <v>404</v>
      </c>
      <c r="L13" s="31">
        <f>VLOOKUP($D13,Beddays_Data!$C$2:$E$197,3,FALSE)</f>
        <v>434</v>
      </c>
      <c r="M13" s="29">
        <f t="shared" si="0"/>
        <v>13.03225806451613</v>
      </c>
      <c r="N13" s="31">
        <f t="shared" si="1"/>
        <v>14</v>
      </c>
      <c r="O13" s="3"/>
      <c r="P13" s="32">
        <f t="shared" si="2"/>
        <v>10.372483498349835</v>
      </c>
      <c r="Q13" s="33">
        <f t="shared" si="3"/>
        <v>9.6554915514592938</v>
      </c>
      <c r="S13" s="108"/>
    </row>
    <row r="14" spans="2:19">
      <c r="B14" s="22" t="s">
        <v>73</v>
      </c>
      <c r="C14" s="22" t="s">
        <v>16</v>
      </c>
      <c r="D14" s="22" t="s">
        <v>115</v>
      </c>
      <c r="F14" s="29">
        <f>VLOOKUP($B14,'Unify Report'!$A$2:$V$98,19,FALSE)</f>
        <v>4777.25</v>
      </c>
      <c r="G14" s="30">
        <f>VLOOKUP($B14,'Unify Report'!$A$2:$V$98,20,FALSE)</f>
        <v>3584.8833333333332</v>
      </c>
      <c r="H14" s="97">
        <f t="shared" si="4"/>
        <v>1.3326096153756748</v>
      </c>
      <c r="I14" s="94">
        <f t="shared" si="5"/>
        <v>1192.3666666666668</v>
      </c>
      <c r="J14" s="3"/>
      <c r="K14" s="52">
        <f>VLOOKUP($D14,Beddays_Data!$C$2:$E$197,2,FALSE)</f>
        <v>610</v>
      </c>
      <c r="L14" s="31">
        <f>VLOOKUP($D14,Beddays_Data!$C$2:$E$197,3,FALSE)</f>
        <v>620</v>
      </c>
      <c r="M14" s="29">
        <f t="shared" si="0"/>
        <v>19.677419354838708</v>
      </c>
      <c r="N14" s="31">
        <f t="shared" si="1"/>
        <v>20</v>
      </c>
      <c r="O14" s="3"/>
      <c r="P14" s="32">
        <f t="shared" si="2"/>
        <v>7.8315573770491804</v>
      </c>
      <c r="Q14" s="33">
        <f t="shared" si="3"/>
        <v>7.7052419354838708</v>
      </c>
      <c r="S14" s="108"/>
    </row>
    <row r="15" spans="2:19">
      <c r="B15" s="22" t="s">
        <v>74</v>
      </c>
      <c r="C15" s="22" t="s">
        <v>14</v>
      </c>
      <c r="D15" s="22" t="s">
        <v>116</v>
      </c>
      <c r="F15" s="29">
        <f>VLOOKUP($B15,'Unify Report'!$A$2:$V$98,19,FALSE)</f>
        <v>3616</v>
      </c>
      <c r="G15" s="30">
        <f>VLOOKUP($B15,'Unify Report'!$A$2:$V$98,20,FALSE)</f>
        <v>3855.75</v>
      </c>
      <c r="H15" s="97">
        <f t="shared" si="4"/>
        <v>0.93782013875380921</v>
      </c>
      <c r="I15" s="94">
        <f t="shared" si="5"/>
        <v>-239.75</v>
      </c>
      <c r="J15" s="3"/>
      <c r="K15" s="52">
        <f>VLOOKUP($D15,Beddays_Data!$C$2:$E$197,2,FALSE)</f>
        <v>554</v>
      </c>
      <c r="L15" s="31">
        <f>VLOOKUP($D15,Beddays_Data!$C$2:$E$197,3,FALSE)</f>
        <v>558</v>
      </c>
      <c r="M15" s="29">
        <f t="shared" si="0"/>
        <v>17.870967741935484</v>
      </c>
      <c r="N15" s="31">
        <f t="shared" si="1"/>
        <v>18</v>
      </c>
      <c r="O15" s="3"/>
      <c r="P15" s="32">
        <f t="shared" si="2"/>
        <v>6.5270758122743686</v>
      </c>
      <c r="Q15" s="33">
        <f t="shared" si="3"/>
        <v>6.4802867383512543</v>
      </c>
      <c r="S15" s="108"/>
    </row>
    <row r="16" spans="2:19">
      <c r="B16" s="22" t="s">
        <v>75</v>
      </c>
      <c r="C16" s="22" t="s">
        <v>21</v>
      </c>
      <c r="D16" s="22" t="s">
        <v>117</v>
      </c>
      <c r="F16" s="29">
        <f>VLOOKUP($B16,'Unify Report'!$A$2:$V$98,19,FALSE)</f>
        <v>4512</v>
      </c>
      <c r="G16" s="30">
        <f>VLOOKUP($B16,'Unify Report'!$A$2:$V$98,20,FALSE)</f>
        <v>4193</v>
      </c>
      <c r="H16" s="97">
        <f t="shared" si="4"/>
        <v>1.0760791795850226</v>
      </c>
      <c r="I16" s="94">
        <f t="shared" si="5"/>
        <v>319</v>
      </c>
      <c r="J16" s="3"/>
      <c r="K16" s="52">
        <f>VLOOKUP($D16,Beddays_Data!$C$2:$E$197,2,FALSE)</f>
        <v>732</v>
      </c>
      <c r="L16" s="31">
        <f>VLOOKUP($D16,Beddays_Data!$C$2:$E$197,3,FALSE)</f>
        <v>744</v>
      </c>
      <c r="M16" s="29">
        <f t="shared" si="0"/>
        <v>23.612903225806452</v>
      </c>
      <c r="N16" s="31">
        <f t="shared" si="1"/>
        <v>24</v>
      </c>
      <c r="O16" s="3"/>
      <c r="P16" s="32">
        <f t="shared" si="2"/>
        <v>6.1639344262295079</v>
      </c>
      <c r="Q16" s="33">
        <f t="shared" si="3"/>
        <v>6.064516129032258</v>
      </c>
      <c r="S16" s="108"/>
    </row>
    <row r="17" spans="2:19">
      <c r="B17" s="22" t="s">
        <v>76</v>
      </c>
      <c r="C17" s="22" t="s">
        <v>24</v>
      </c>
      <c r="D17" s="23" t="s">
        <v>118</v>
      </c>
      <c r="F17" s="29">
        <f>VLOOKUP($B17,'Unify Report'!$A$2:$V$98,19,FALSE)</f>
        <v>5334.916666666667</v>
      </c>
      <c r="G17" s="30">
        <f>VLOOKUP($B17,'Unify Report'!$A$2:$V$98,20,FALSE)</f>
        <v>5076.416666666667</v>
      </c>
      <c r="H17" s="97">
        <f t="shared" si="4"/>
        <v>1.0509217459822382</v>
      </c>
      <c r="I17" s="94">
        <f t="shared" si="5"/>
        <v>258.5</v>
      </c>
      <c r="J17" s="3"/>
      <c r="K17" s="52">
        <f>VLOOKUP($D17,Beddays_Data!$C$2:$E$197,2,FALSE)</f>
        <v>898</v>
      </c>
      <c r="L17" s="31">
        <f>VLOOKUP($D17,Beddays_Data!$C$2:$E$197,3,FALSE)</f>
        <v>930</v>
      </c>
      <c r="M17" s="29">
        <f t="shared" si="0"/>
        <v>28.967741935483872</v>
      </c>
      <c r="N17" s="31">
        <f t="shared" si="1"/>
        <v>30</v>
      </c>
      <c r="O17" s="3"/>
      <c r="P17" s="32">
        <f t="shared" si="2"/>
        <v>5.9408871566443953</v>
      </c>
      <c r="Q17" s="33">
        <f t="shared" si="3"/>
        <v>5.7364695340501797</v>
      </c>
      <c r="S17" s="108"/>
    </row>
    <row r="18" spans="2:19">
      <c r="B18" s="22" t="s">
        <v>77</v>
      </c>
      <c r="C18" s="22" t="s">
        <v>25</v>
      </c>
      <c r="D18" s="23" t="s">
        <v>119</v>
      </c>
      <c r="F18" s="29">
        <f>VLOOKUP($B18,'Unify Report'!$A$2:$V$98,19,FALSE)</f>
        <v>5351</v>
      </c>
      <c r="G18" s="30">
        <f>VLOOKUP($B18,'Unify Report'!$A$2:$V$98,20,FALSE)</f>
        <v>5330.25</v>
      </c>
      <c r="H18" s="97">
        <f t="shared" si="4"/>
        <v>1.0038928755686882</v>
      </c>
      <c r="I18" s="94">
        <f t="shared" si="5"/>
        <v>20.75</v>
      </c>
      <c r="J18" s="3"/>
      <c r="K18" s="52">
        <f>VLOOKUP($D18,Beddays_Data!$C$2:$E$197,2,FALSE)</f>
        <v>913</v>
      </c>
      <c r="L18" s="31">
        <f>VLOOKUP($D18,Beddays_Data!$C$2:$E$197,3,FALSE)</f>
        <v>930</v>
      </c>
      <c r="M18" s="29">
        <f t="shared" si="0"/>
        <v>29.451612903225808</v>
      </c>
      <c r="N18" s="31">
        <f t="shared" si="1"/>
        <v>30</v>
      </c>
      <c r="O18" s="3"/>
      <c r="P18" s="32">
        <f t="shared" si="2"/>
        <v>5.8608981380065721</v>
      </c>
      <c r="Q18" s="33">
        <f t="shared" si="3"/>
        <v>5.7537634408602152</v>
      </c>
      <c r="S18" s="108"/>
    </row>
    <row r="19" spans="2:19" s="5" customFormat="1">
      <c r="B19" s="34" t="s">
        <v>60</v>
      </c>
      <c r="C19" s="36"/>
      <c r="D19" s="37"/>
      <c r="F19" s="38">
        <f>SUM(F6:F18)</f>
        <v>66331.399999999994</v>
      </c>
      <c r="G19" s="39">
        <f>SUM(G6:G18)</f>
        <v>63081.73333333333</v>
      </c>
      <c r="H19" s="98">
        <f t="shared" si="4"/>
        <v>1.051515177135272</v>
      </c>
      <c r="I19" s="95">
        <f t="shared" si="5"/>
        <v>3249.6666666666642</v>
      </c>
      <c r="J19" s="19"/>
      <c r="K19" s="48">
        <f>SUM(K6:K18)</f>
        <v>9080</v>
      </c>
      <c r="L19" s="39">
        <f>SUM(L6:L18)</f>
        <v>9455</v>
      </c>
      <c r="M19" s="38">
        <f t="shared" si="0"/>
        <v>292.90322580645159</v>
      </c>
      <c r="N19" s="40">
        <f t="shared" si="1"/>
        <v>305</v>
      </c>
      <c r="O19" s="19"/>
      <c r="P19" s="41">
        <f t="shared" si="2"/>
        <v>7.30522026431718</v>
      </c>
      <c r="Q19" s="42">
        <f t="shared" si="3"/>
        <v>7.0154838709677412</v>
      </c>
      <c r="S19" s="107"/>
    </row>
    <row r="20" spans="2:19">
      <c r="B20" s="22" t="s">
        <v>78</v>
      </c>
      <c r="C20" s="22" t="s">
        <v>27</v>
      </c>
      <c r="D20" s="22" t="s">
        <v>120</v>
      </c>
      <c r="F20" s="29">
        <f>VLOOKUP($B20,'Unify Report'!$A$2:$V$98,19,FALSE)</f>
        <v>3827.25</v>
      </c>
      <c r="G20" s="30">
        <f>VLOOKUP($B20,'Unify Report'!$A$2:$V$98,20,FALSE)</f>
        <v>3935.75</v>
      </c>
      <c r="H20" s="97">
        <f t="shared" si="4"/>
        <v>0.97243219208537124</v>
      </c>
      <c r="I20" s="94">
        <f t="shared" si="5"/>
        <v>-108.5</v>
      </c>
      <c r="J20" s="3"/>
      <c r="K20" s="52">
        <f>VLOOKUP($D20,Beddays_Data!$C$2:$E$197,2,FALSE)</f>
        <v>287</v>
      </c>
      <c r="L20" s="31">
        <f>VLOOKUP($D20,Beddays_Data!$C$2:$E$197,3,FALSE)</f>
        <v>341</v>
      </c>
      <c r="M20" s="29">
        <f t="shared" si="0"/>
        <v>9.258064516129032</v>
      </c>
      <c r="N20" s="31">
        <f t="shared" si="1"/>
        <v>11</v>
      </c>
      <c r="O20" s="3"/>
      <c r="P20" s="32">
        <f t="shared" si="2"/>
        <v>13.335365853658537</v>
      </c>
      <c r="Q20" s="33">
        <f t="shared" si="3"/>
        <v>11.223607038123166</v>
      </c>
      <c r="S20" s="108"/>
    </row>
    <row r="21" spans="2:19">
      <c r="B21" s="22" t="s">
        <v>79</v>
      </c>
      <c r="C21" s="22" t="s">
        <v>30</v>
      </c>
      <c r="D21" s="22" t="s">
        <v>121</v>
      </c>
      <c r="F21" s="29">
        <f>VLOOKUP($B21,'Unify Report'!$A$2:$V$98,19,FALSE)</f>
        <v>12423.666666666668</v>
      </c>
      <c r="G21" s="30">
        <f>VLOOKUP($B21,'Unify Report'!$A$2:$V$98,20,FALSE)</f>
        <v>12866.75</v>
      </c>
      <c r="H21" s="97">
        <f t="shared" si="4"/>
        <v>0.96556369453565727</v>
      </c>
      <c r="I21" s="94">
        <f t="shared" si="5"/>
        <v>-443.08333333333212</v>
      </c>
      <c r="J21" s="3"/>
      <c r="K21" s="52">
        <f>VLOOKUP($D21,Beddays_Data!$C$2:$E$197,2,FALSE)</f>
        <v>677</v>
      </c>
      <c r="L21" s="31">
        <f>VLOOKUP($D21,Beddays_Data!$C$2:$E$197,3,FALSE)</f>
        <v>744</v>
      </c>
      <c r="M21" s="29">
        <f t="shared" si="0"/>
        <v>21.838709677419356</v>
      </c>
      <c r="N21" s="31">
        <f t="shared" si="1"/>
        <v>24</v>
      </c>
      <c r="O21" s="3"/>
      <c r="P21" s="32">
        <f t="shared" si="2"/>
        <v>18.351058591826689</v>
      </c>
      <c r="Q21" s="33">
        <f t="shared" si="3"/>
        <v>16.698476702508962</v>
      </c>
      <c r="S21" s="108"/>
    </row>
    <row r="22" spans="2:19">
      <c r="B22" s="22" t="s">
        <v>80</v>
      </c>
      <c r="C22" s="22" t="s">
        <v>29</v>
      </c>
      <c r="D22" s="22" t="s">
        <v>122</v>
      </c>
      <c r="F22" s="29">
        <f>VLOOKUP($B22,'Unify Report'!$A$2:$V$98,19,FALSE)</f>
        <v>4166.4166666666661</v>
      </c>
      <c r="G22" s="30">
        <f>VLOOKUP($B22,'Unify Report'!$A$2:$V$98,20,FALSE)</f>
        <v>3911.5</v>
      </c>
      <c r="H22" s="97">
        <f t="shared" si="4"/>
        <v>1.0651710767395286</v>
      </c>
      <c r="I22" s="94">
        <f t="shared" si="5"/>
        <v>254.91666666666606</v>
      </c>
      <c r="J22" s="3"/>
      <c r="K22" s="52">
        <f>VLOOKUP($D22,Beddays_Data!$C$2:$E$197,2,FALSE)</f>
        <v>719</v>
      </c>
      <c r="L22" s="31">
        <f>VLOOKUP($D22,Beddays_Data!$C$2:$E$197,3,FALSE)</f>
        <v>744</v>
      </c>
      <c r="M22" s="29">
        <f t="shared" si="0"/>
        <v>23.193548387096776</v>
      </c>
      <c r="N22" s="31">
        <f t="shared" si="1"/>
        <v>24</v>
      </c>
      <c r="O22" s="3"/>
      <c r="P22" s="32">
        <f t="shared" si="2"/>
        <v>5.7947380621233187</v>
      </c>
      <c r="Q22" s="33">
        <f t="shared" si="3"/>
        <v>5.6000224014336908</v>
      </c>
      <c r="S22" s="108"/>
    </row>
    <row r="23" spans="2:19">
      <c r="B23" s="22" t="s">
        <v>81</v>
      </c>
      <c r="C23" s="22" t="s">
        <v>28</v>
      </c>
      <c r="D23" s="22" t="s">
        <v>123</v>
      </c>
      <c r="F23" s="29">
        <f>VLOOKUP($B23,'Unify Report'!$A$2:$V$98,19,FALSE)</f>
        <v>4072</v>
      </c>
      <c r="G23" s="30">
        <f>VLOOKUP($B23,'Unify Report'!$A$2:$V$98,20,FALSE)</f>
        <v>3984.75</v>
      </c>
      <c r="H23" s="97">
        <f t="shared" si="4"/>
        <v>1.0218959784177175</v>
      </c>
      <c r="I23" s="94">
        <f t="shared" si="5"/>
        <v>87.25</v>
      </c>
      <c r="J23" s="3"/>
      <c r="K23" s="52">
        <f>VLOOKUP($D23,Beddays_Data!$C$2:$E$197,2,FALSE)</f>
        <v>707</v>
      </c>
      <c r="L23" s="31">
        <f>VLOOKUP($D23,Beddays_Data!$C$2:$E$197,3,FALSE)</f>
        <v>744</v>
      </c>
      <c r="M23" s="29">
        <f t="shared" si="0"/>
        <v>22.806451612903224</v>
      </c>
      <c r="N23" s="31">
        <f t="shared" si="1"/>
        <v>24</v>
      </c>
      <c r="O23" s="3"/>
      <c r="P23" s="32">
        <f t="shared" si="2"/>
        <v>5.7595473833097595</v>
      </c>
      <c r="Q23" s="33">
        <f t="shared" si="3"/>
        <v>5.4731182795698921</v>
      </c>
      <c r="S23" s="108"/>
    </row>
    <row r="24" spans="2:19">
      <c r="B24" s="22" t="s">
        <v>82</v>
      </c>
      <c r="C24" s="22" t="s">
        <v>26</v>
      </c>
      <c r="D24" s="22" t="s">
        <v>124</v>
      </c>
      <c r="F24" s="29">
        <f>VLOOKUP($B24,'Unify Report'!$A$2:$V$98,19,FALSE)</f>
        <v>4490.25</v>
      </c>
      <c r="G24" s="30">
        <f>VLOOKUP($B24,'Unify Report'!$A$2:$V$98,20,FALSE)</f>
        <v>3908.25</v>
      </c>
      <c r="H24" s="97">
        <f t="shared" si="4"/>
        <v>1.1489157551333717</v>
      </c>
      <c r="I24" s="94">
        <f t="shared" si="5"/>
        <v>582</v>
      </c>
      <c r="J24" s="3"/>
      <c r="K24" s="52">
        <f>VLOOKUP($D24,Beddays_Data!$C$2:$E$197,2,FALSE)</f>
        <v>724</v>
      </c>
      <c r="L24" s="31">
        <f>VLOOKUP($D24,Beddays_Data!$C$2:$E$197,3,FALSE)</f>
        <v>744</v>
      </c>
      <c r="M24" s="29">
        <f t="shared" si="0"/>
        <v>23.35483870967742</v>
      </c>
      <c r="N24" s="31">
        <f t="shared" si="1"/>
        <v>24</v>
      </c>
      <c r="O24" s="3"/>
      <c r="P24" s="32">
        <f t="shared" si="2"/>
        <v>6.2020027624309391</v>
      </c>
      <c r="Q24" s="33">
        <f t="shared" si="3"/>
        <v>6.035282258064516</v>
      </c>
      <c r="S24" s="108"/>
    </row>
    <row r="25" spans="2:19">
      <c r="B25" s="22" t="s">
        <v>83</v>
      </c>
      <c r="C25" s="22" t="s">
        <v>31</v>
      </c>
      <c r="D25" s="22" t="s">
        <v>125</v>
      </c>
      <c r="F25" s="29">
        <f>VLOOKUP($B25,'Unify Report'!$A$2:$V$98,19,FALSE)</f>
        <v>6051.5</v>
      </c>
      <c r="G25" s="30">
        <f>VLOOKUP($B25,'Unify Report'!$A$2:$V$98,20,FALSE)</f>
        <v>6474.1666666666624</v>
      </c>
      <c r="H25" s="97">
        <f t="shared" si="4"/>
        <v>0.9347148925215607</v>
      </c>
      <c r="I25" s="94">
        <f t="shared" si="5"/>
        <v>-422.66666666666242</v>
      </c>
      <c r="J25" s="3"/>
      <c r="K25" s="52">
        <f>VLOOKUP($D25,Beddays_Data!$C$2:$E$197,2,FALSE)</f>
        <v>805</v>
      </c>
      <c r="L25" s="31">
        <f>VLOOKUP($D25,Beddays_Data!$C$2:$E$197,3,FALSE)</f>
        <v>992</v>
      </c>
      <c r="M25" s="29">
        <f t="shared" si="0"/>
        <v>25.967741935483872</v>
      </c>
      <c r="N25" s="31">
        <f t="shared" si="1"/>
        <v>32</v>
      </c>
      <c r="O25" s="3"/>
      <c r="P25" s="32">
        <f t="shared" si="2"/>
        <v>7.517391304347826</v>
      </c>
      <c r="Q25" s="33">
        <f t="shared" si="3"/>
        <v>6.100302419354839</v>
      </c>
      <c r="S25" s="108"/>
    </row>
    <row r="26" spans="2:19">
      <c r="B26" s="22" t="s">
        <v>84</v>
      </c>
      <c r="C26" s="22" t="s">
        <v>32</v>
      </c>
      <c r="D26" s="22" t="s">
        <v>126</v>
      </c>
      <c r="F26" s="29">
        <f>VLOOKUP($B26,'Unify Report'!$A$2:$V$98,19,FALSE)</f>
        <v>5233.5</v>
      </c>
      <c r="G26" s="30">
        <f>VLOOKUP($B26,'Unify Report'!$A$2:$V$98,20,FALSE)</f>
        <v>5760.4999999999964</v>
      </c>
      <c r="H26" s="97">
        <f t="shared" si="4"/>
        <v>0.90851488586060292</v>
      </c>
      <c r="I26" s="94">
        <f t="shared" si="5"/>
        <v>-526.99999999999636</v>
      </c>
      <c r="J26" s="3"/>
      <c r="K26" s="52">
        <f>VLOOKUP($D26,Beddays_Data!$C$2:$E$197,2,FALSE)</f>
        <v>692</v>
      </c>
      <c r="L26" s="31">
        <f>VLOOKUP($D26,Beddays_Data!$C$2:$E$197,3,FALSE)</f>
        <v>713</v>
      </c>
      <c r="M26" s="29">
        <f t="shared" si="0"/>
        <v>22.322580645161292</v>
      </c>
      <c r="N26" s="31">
        <f t="shared" si="1"/>
        <v>23</v>
      </c>
      <c r="O26" s="3"/>
      <c r="P26" s="32">
        <f t="shared" si="2"/>
        <v>7.5628612716763008</v>
      </c>
      <c r="Q26" s="33">
        <f t="shared" si="3"/>
        <v>7.3401122019635343</v>
      </c>
      <c r="S26" s="108"/>
    </row>
    <row r="27" spans="2:19" s="5" customFormat="1">
      <c r="B27" s="34" t="s">
        <v>61</v>
      </c>
      <c r="C27" s="36"/>
      <c r="D27" s="37"/>
      <c r="F27" s="38">
        <f>SUM(F20:F26)</f>
        <v>40264.583333333336</v>
      </c>
      <c r="G27" s="39">
        <f>SUM(G20:G26)</f>
        <v>40841.666666666657</v>
      </c>
      <c r="H27" s="98">
        <f t="shared" si="4"/>
        <v>0.98587023056519107</v>
      </c>
      <c r="I27" s="95">
        <f t="shared" si="5"/>
        <v>-577.08333333332121</v>
      </c>
      <c r="J27" s="19"/>
      <c r="K27" s="48">
        <f>SUM(K20:K26)</f>
        <v>4611</v>
      </c>
      <c r="L27" s="40">
        <f>SUM(L20:L26)</f>
        <v>5022</v>
      </c>
      <c r="M27" s="38">
        <f t="shared" si="0"/>
        <v>148.74193548387098</v>
      </c>
      <c r="N27" s="40">
        <f t="shared" si="1"/>
        <v>162</v>
      </c>
      <c r="O27" s="19"/>
      <c r="P27" s="41">
        <f t="shared" si="2"/>
        <v>8.7322887298489125</v>
      </c>
      <c r="Q27" s="42">
        <f t="shared" si="3"/>
        <v>8.0176390548254357</v>
      </c>
      <c r="S27" s="107"/>
    </row>
    <row r="28" spans="2:19">
      <c r="B28" s="22" t="s">
        <v>85</v>
      </c>
      <c r="C28" s="22" t="s">
        <v>54</v>
      </c>
      <c r="D28" s="23" t="s">
        <v>127</v>
      </c>
      <c r="F28" s="29">
        <f>VLOOKUP($B28,'Unify Report'!$A$2:$V$98,19,FALSE)</f>
        <v>2941.75</v>
      </c>
      <c r="G28" s="30">
        <f>VLOOKUP($B28,'Unify Report'!$A$2:$V$98,20,FALSE)</f>
        <v>3254.5</v>
      </c>
      <c r="H28" s="97">
        <f t="shared" si="4"/>
        <v>0.90390228913811643</v>
      </c>
      <c r="I28" s="94">
        <f t="shared" si="5"/>
        <v>-312.75</v>
      </c>
      <c r="J28" s="3"/>
      <c r="K28" s="52">
        <f>VLOOKUP($D28,Beddays_Data!$C$2:$E$197,2,FALSE)</f>
        <v>175</v>
      </c>
      <c r="L28" s="31">
        <f>VLOOKUP($D28,Beddays_Data!$C$2:$E$197,3,FALSE)</f>
        <v>341</v>
      </c>
      <c r="M28" s="29">
        <f t="shared" si="0"/>
        <v>5.645161290322581</v>
      </c>
      <c r="N28" s="31">
        <f t="shared" si="1"/>
        <v>11</v>
      </c>
      <c r="O28" s="3"/>
      <c r="P28" s="32">
        <f t="shared" si="2"/>
        <v>16.809999999999999</v>
      </c>
      <c r="Q28" s="33">
        <f t="shared" si="3"/>
        <v>8.6268328445747802</v>
      </c>
      <c r="S28" s="108"/>
    </row>
    <row r="29" spans="2:19">
      <c r="B29" s="22" t="s">
        <v>86</v>
      </c>
      <c r="C29" s="22" t="s">
        <v>49</v>
      </c>
      <c r="D29" s="22" t="s">
        <v>128</v>
      </c>
      <c r="F29" s="29">
        <f>VLOOKUP($B29,'Unify Report'!$A$2:$V$98,19,FALSE)</f>
        <v>13834.116666666667</v>
      </c>
      <c r="G29" s="30">
        <f>VLOOKUP($B29,'Unify Report'!$A$2:$V$98,20,FALSE)</f>
        <v>14295.583333333332</v>
      </c>
      <c r="H29" s="97">
        <f t="shared" si="4"/>
        <v>0.96771963368639502</v>
      </c>
      <c r="I29" s="94">
        <f t="shared" si="5"/>
        <v>-461.46666666666533</v>
      </c>
      <c r="J29" s="3"/>
      <c r="K29" s="52">
        <f>VLOOKUP($D29,Beddays_Data!$C$2:$E$197,2,FALSE)</f>
        <v>526</v>
      </c>
      <c r="L29" s="31">
        <f>VLOOKUP($D29,Beddays_Data!$C$2:$E$197,3,FALSE)</f>
        <v>620</v>
      </c>
      <c r="M29" s="29">
        <f t="shared" si="0"/>
        <v>16.967741935483872</v>
      </c>
      <c r="N29" s="31">
        <f t="shared" si="1"/>
        <v>20</v>
      </c>
      <c r="O29" s="3"/>
      <c r="P29" s="32">
        <f t="shared" si="2"/>
        <v>26.300602027883397</v>
      </c>
      <c r="Q29" s="33">
        <f t="shared" si="3"/>
        <v>22.313091397849462</v>
      </c>
      <c r="S29" s="108"/>
    </row>
    <row r="30" spans="2:19">
      <c r="B30" s="22" t="s">
        <v>87</v>
      </c>
      <c r="C30" s="22" t="s">
        <v>53</v>
      </c>
      <c r="D30" s="22" t="s">
        <v>129</v>
      </c>
      <c r="F30" s="29">
        <f>VLOOKUP($B30,'Unify Report'!$A$2:$V$98,19,FALSE)</f>
        <v>3959</v>
      </c>
      <c r="G30" s="30">
        <f>VLOOKUP($B30,'Unify Report'!$A$2:$V$98,20,FALSE)</f>
        <v>4065.5</v>
      </c>
      <c r="H30" s="97">
        <f t="shared" si="4"/>
        <v>0.97380396015250281</v>
      </c>
      <c r="I30" s="94">
        <f t="shared" si="5"/>
        <v>-106.5</v>
      </c>
      <c r="J30" s="3"/>
      <c r="K30" s="52">
        <f>VLOOKUP($D30,Beddays_Data!$C$2:$E$197,2,FALSE)</f>
        <v>507</v>
      </c>
      <c r="L30" s="31">
        <f>VLOOKUP($D30,Beddays_Data!$C$2:$E$197,3,FALSE)</f>
        <v>558</v>
      </c>
      <c r="M30" s="29">
        <f t="shared" si="0"/>
        <v>16.35483870967742</v>
      </c>
      <c r="N30" s="31">
        <f t="shared" si="1"/>
        <v>18</v>
      </c>
      <c r="O30" s="3"/>
      <c r="P30" s="32">
        <f t="shared" si="2"/>
        <v>7.8086785009861934</v>
      </c>
      <c r="Q30" s="33">
        <f t="shared" si="3"/>
        <v>7.0949820788530467</v>
      </c>
      <c r="S30" s="108"/>
    </row>
    <row r="31" spans="2:19">
      <c r="B31" s="22" t="s">
        <v>88</v>
      </c>
      <c r="C31" s="22" t="s">
        <v>51</v>
      </c>
      <c r="D31" s="22" t="s">
        <v>130</v>
      </c>
      <c r="F31" s="29">
        <f>VLOOKUP($B31,'Unify Report'!$A$2:$V$98,19,FALSE)</f>
        <v>4587</v>
      </c>
      <c r="G31" s="30">
        <f>VLOOKUP($B31,'Unify Report'!$A$2:$V$98,20,FALSE)</f>
        <v>4140</v>
      </c>
      <c r="H31" s="97">
        <f t="shared" si="4"/>
        <v>1.1079710144927537</v>
      </c>
      <c r="I31" s="94">
        <f t="shared" si="5"/>
        <v>447</v>
      </c>
      <c r="J31" s="3"/>
      <c r="K31" s="52">
        <f>VLOOKUP($D31,Beddays_Data!$C$2:$E$197,2,FALSE)</f>
        <v>643</v>
      </c>
      <c r="L31" s="31">
        <f>VLOOKUP($D31,Beddays_Data!$C$2:$E$197,3,FALSE)</f>
        <v>682</v>
      </c>
      <c r="M31" s="29">
        <f t="shared" si="0"/>
        <v>20.741935483870968</v>
      </c>
      <c r="N31" s="31">
        <f t="shared" si="1"/>
        <v>22</v>
      </c>
      <c r="O31" s="3"/>
      <c r="P31" s="32">
        <f t="shared" si="2"/>
        <v>7.1337480559875583</v>
      </c>
      <c r="Q31" s="33">
        <f t="shared" si="3"/>
        <v>6.725806451612903</v>
      </c>
      <c r="S31" s="108"/>
    </row>
    <row r="32" spans="2:19">
      <c r="B32" s="22" t="s">
        <v>89</v>
      </c>
      <c r="C32" s="22" t="s">
        <v>52</v>
      </c>
      <c r="D32" s="22" t="s">
        <v>131</v>
      </c>
      <c r="F32" s="29">
        <f>VLOOKUP($B32,'Unify Report'!$A$2:$V$98,19,FALSE)</f>
        <v>5128.75</v>
      </c>
      <c r="G32" s="30">
        <f>VLOOKUP($B32,'Unify Report'!$A$2:$V$98,20,FALSE)</f>
        <v>5230</v>
      </c>
      <c r="H32" s="97">
        <f t="shared" si="4"/>
        <v>0.9806405353728489</v>
      </c>
      <c r="I32" s="94">
        <f t="shared" si="5"/>
        <v>-101.25</v>
      </c>
      <c r="J32" s="3"/>
      <c r="K32" s="52">
        <f>VLOOKUP($D32,Beddays_Data!$C$2:$E$197,2,FALSE)</f>
        <v>598</v>
      </c>
      <c r="L32" s="31">
        <f>VLOOKUP($D32,Beddays_Data!$C$2:$E$197,3,FALSE)</f>
        <v>713</v>
      </c>
      <c r="M32" s="29">
        <f t="shared" si="0"/>
        <v>19.29032258064516</v>
      </c>
      <c r="N32" s="31">
        <f t="shared" si="1"/>
        <v>23</v>
      </c>
      <c r="O32" s="3"/>
      <c r="P32" s="32">
        <f t="shared" si="2"/>
        <v>8.5765050167224075</v>
      </c>
      <c r="Q32" s="33">
        <f t="shared" si="3"/>
        <v>7.1931977559607292</v>
      </c>
      <c r="S32" s="108"/>
    </row>
    <row r="33" spans="2:19">
      <c r="B33" s="22" t="s">
        <v>90</v>
      </c>
      <c r="C33" s="22" t="s">
        <v>48</v>
      </c>
      <c r="D33" s="22" t="s">
        <v>132</v>
      </c>
      <c r="F33" s="29">
        <f>VLOOKUP($B33,'Unify Report'!$A$2:$V$98,19,FALSE)</f>
        <v>6638.25</v>
      </c>
      <c r="G33" s="30">
        <f>VLOOKUP($B33,'Unify Report'!$A$2:$V$98,20,FALSE)</f>
        <v>6775</v>
      </c>
      <c r="H33" s="97">
        <f t="shared" si="4"/>
        <v>0.97981549815498159</v>
      </c>
      <c r="I33" s="94">
        <f t="shared" si="5"/>
        <v>-136.75</v>
      </c>
      <c r="J33" s="3"/>
      <c r="K33" s="52">
        <f>VLOOKUP($D33,Beddays_Data!$C$2:$E$197,2,FALSE)</f>
        <v>880</v>
      </c>
      <c r="L33" s="31">
        <f>VLOOKUP($D33,Beddays_Data!$C$2:$E$197,3,FALSE)</f>
        <v>992</v>
      </c>
      <c r="M33" s="29">
        <f t="shared" si="0"/>
        <v>28.387096774193548</v>
      </c>
      <c r="N33" s="31">
        <f t="shared" si="1"/>
        <v>32</v>
      </c>
      <c r="O33" s="3"/>
      <c r="P33" s="32">
        <f t="shared" si="2"/>
        <v>7.5434659090909095</v>
      </c>
      <c r="Q33" s="33">
        <f t="shared" si="3"/>
        <v>6.691784274193548</v>
      </c>
      <c r="S33" s="108"/>
    </row>
    <row r="34" spans="2:19">
      <c r="B34" s="22" t="s">
        <v>91</v>
      </c>
      <c r="C34" s="22" t="s">
        <v>50</v>
      </c>
      <c r="D34" s="22" t="s">
        <v>133</v>
      </c>
      <c r="F34" s="29">
        <f>VLOOKUP($B34,'Unify Report'!$A$2:$V$98,19,FALSE)</f>
        <v>7495.75</v>
      </c>
      <c r="G34" s="30">
        <f>VLOOKUP($B34,'Unify Report'!$A$2:$V$98,20,FALSE)</f>
        <v>6757.25</v>
      </c>
      <c r="H34" s="97">
        <f t="shared" si="4"/>
        <v>1.1092900218284065</v>
      </c>
      <c r="I34" s="94">
        <f t="shared" si="5"/>
        <v>738.5</v>
      </c>
      <c r="J34" s="3"/>
      <c r="K34" s="52">
        <f>VLOOKUP($D34,Beddays_Data!$C$2:$E$197,2,FALSE)</f>
        <v>961</v>
      </c>
      <c r="L34" s="31">
        <f>VLOOKUP($D34,Beddays_Data!$C$2:$E$197,3,FALSE)</f>
        <v>992</v>
      </c>
      <c r="M34" s="29">
        <f t="shared" si="0"/>
        <v>31</v>
      </c>
      <c r="N34" s="31">
        <f t="shared" si="1"/>
        <v>32</v>
      </c>
      <c r="O34" s="3"/>
      <c r="P34" s="32">
        <f t="shared" si="2"/>
        <v>7.7999479708636841</v>
      </c>
      <c r="Q34" s="33">
        <f t="shared" si="3"/>
        <v>7.5561995967741939</v>
      </c>
      <c r="S34" s="108"/>
    </row>
    <row r="35" spans="2:19" s="5" customFormat="1">
      <c r="B35" s="34" t="s">
        <v>62</v>
      </c>
      <c r="C35" s="36"/>
      <c r="D35" s="37"/>
      <c r="F35" s="38">
        <f>SUM(F28:F34)</f>
        <v>44584.616666666669</v>
      </c>
      <c r="G35" s="39">
        <f>SUM(G28:G34)</f>
        <v>44517.833333333328</v>
      </c>
      <c r="H35" s="98">
        <f t="shared" si="4"/>
        <v>1.0015001478808119</v>
      </c>
      <c r="I35" s="95">
        <f t="shared" si="5"/>
        <v>66.783333333340124</v>
      </c>
      <c r="J35" s="19"/>
      <c r="K35" s="48">
        <f>SUM(K28:K34)</f>
        <v>4290</v>
      </c>
      <c r="L35" s="40">
        <f>SUM(L28:L34)</f>
        <v>4898</v>
      </c>
      <c r="M35" s="38">
        <f t="shared" si="0"/>
        <v>138.38709677419354</v>
      </c>
      <c r="N35" s="40">
        <f t="shared" si="1"/>
        <v>158</v>
      </c>
      <c r="O35" s="19"/>
      <c r="P35" s="41">
        <f t="shared" si="2"/>
        <v>10.392684537684538</v>
      </c>
      <c r="Q35" s="42">
        <f t="shared" si="3"/>
        <v>9.1026167143051584</v>
      </c>
      <c r="S35" s="107"/>
    </row>
    <row r="36" spans="2:19">
      <c r="B36" s="22" t="s">
        <v>92</v>
      </c>
      <c r="C36" s="22" t="s">
        <v>40</v>
      </c>
      <c r="D36" s="22" t="s">
        <v>134</v>
      </c>
      <c r="F36" s="29">
        <f>VLOOKUP($B36,'Unify Report'!$A$2:$V$98,19,FALSE)</f>
        <v>11246.016666666666</v>
      </c>
      <c r="G36" s="30">
        <f>VLOOKUP($B36,'Unify Report'!$A$2:$V$98,20,FALSE)</f>
        <v>14324.25</v>
      </c>
      <c r="H36" s="97">
        <f t="shared" si="4"/>
        <v>0.78510335037901924</v>
      </c>
      <c r="I36" s="94">
        <f t="shared" si="5"/>
        <v>-3078.2333333333336</v>
      </c>
      <c r="J36" s="3"/>
      <c r="K36" s="52">
        <f>VLOOKUP($D36,Beddays_Data!$C$2:$E$197,2,FALSE)</f>
        <v>445</v>
      </c>
      <c r="L36" s="31">
        <f>VLOOKUP($D36,Beddays_Data!$C$2:$E$197,3,FALSE)</f>
        <v>527</v>
      </c>
      <c r="M36" s="29">
        <f t="shared" si="0"/>
        <v>14.35483870967742</v>
      </c>
      <c r="N36" s="31">
        <f t="shared" si="1"/>
        <v>17</v>
      </c>
      <c r="O36" s="3"/>
      <c r="P36" s="32">
        <f t="shared" si="2"/>
        <v>25.271947565543069</v>
      </c>
      <c r="Q36" s="33">
        <f t="shared" si="3"/>
        <v>21.339690069576218</v>
      </c>
      <c r="S36" s="109"/>
    </row>
    <row r="37" spans="2:19">
      <c r="B37" s="22" t="s">
        <v>93</v>
      </c>
      <c r="C37" s="22" t="s">
        <v>35</v>
      </c>
      <c r="D37" s="23" t="s">
        <v>135</v>
      </c>
      <c r="F37" s="29">
        <f>VLOOKUP($B37,'Unify Report'!$A$2:$V$98,19,FALSE)</f>
        <v>8834.7333333333336</v>
      </c>
      <c r="G37" s="30">
        <f>VLOOKUP($B37,'Unify Report'!$A$2:$V$98,20,FALSE)</f>
        <v>9519.5</v>
      </c>
      <c r="H37" s="97">
        <f t="shared" si="4"/>
        <v>0.92806695029500852</v>
      </c>
      <c r="I37" s="94">
        <f t="shared" si="5"/>
        <v>-684.76666666666642</v>
      </c>
      <c r="J37" s="3"/>
      <c r="K37" s="52">
        <f>VLOOKUP($D37,Beddays_Data!$C$2:$E$197,2,FALSE)</f>
        <v>785</v>
      </c>
      <c r="L37" s="31">
        <f>VLOOKUP($D37,Beddays_Data!$C$2:$E$197,3,FALSE)</f>
        <v>992</v>
      </c>
      <c r="M37" s="29">
        <f t="shared" si="0"/>
        <v>25.322580645161292</v>
      </c>
      <c r="N37" s="31">
        <f t="shared" si="1"/>
        <v>32</v>
      </c>
      <c r="O37" s="3"/>
      <c r="P37" s="32">
        <f t="shared" si="2"/>
        <v>11.254437367303609</v>
      </c>
      <c r="Q37" s="33">
        <f t="shared" si="3"/>
        <v>8.9059811827956992</v>
      </c>
      <c r="S37" s="108"/>
    </row>
    <row r="38" spans="2:19">
      <c r="B38" s="22" t="s">
        <v>94</v>
      </c>
      <c r="C38" s="22" t="s">
        <v>37</v>
      </c>
      <c r="D38" s="23" t="s">
        <v>136</v>
      </c>
      <c r="F38" s="29">
        <f>VLOOKUP($B38,'Unify Report'!$A$2:$V$98,19,FALSE)</f>
        <v>4878.75</v>
      </c>
      <c r="G38" s="30">
        <f>VLOOKUP($B38,'Unify Report'!$A$2:$V$98,20,FALSE)</f>
        <v>4687.5</v>
      </c>
      <c r="H38" s="97">
        <f t="shared" si="4"/>
        <v>1.0407999999999999</v>
      </c>
      <c r="I38" s="94">
        <f t="shared" si="5"/>
        <v>191.25</v>
      </c>
      <c r="J38" s="3"/>
      <c r="K38" s="52">
        <f>VLOOKUP($D38,Beddays_Data!$C$2:$E$197,2,FALSE)</f>
        <v>488</v>
      </c>
      <c r="L38" s="31">
        <f>VLOOKUP($D38,Beddays_Data!$C$2:$E$197,3,FALSE)</f>
        <v>682</v>
      </c>
      <c r="M38" s="29">
        <f t="shared" si="0"/>
        <v>15.741935483870968</v>
      </c>
      <c r="N38" s="31">
        <f t="shared" si="1"/>
        <v>22</v>
      </c>
      <c r="O38" s="3"/>
      <c r="P38" s="32">
        <f t="shared" si="2"/>
        <v>9.997438524590164</v>
      </c>
      <c r="Q38" s="33">
        <f t="shared" si="3"/>
        <v>7.1535923753665687</v>
      </c>
      <c r="S38" s="108"/>
    </row>
    <row r="39" spans="2:19">
      <c r="B39" s="22" t="s">
        <v>95</v>
      </c>
      <c r="C39" s="22" t="s">
        <v>39</v>
      </c>
      <c r="D39" s="23" t="s">
        <v>137</v>
      </c>
      <c r="F39" s="29">
        <f>VLOOKUP($B39,'Unify Report'!$A$2:$V$98,19,FALSE)</f>
        <v>4025.9166666666665</v>
      </c>
      <c r="G39" s="30">
        <f>VLOOKUP($B39,'Unify Report'!$A$2:$V$98,20,FALSE)</f>
        <v>4639.75</v>
      </c>
      <c r="H39" s="97">
        <f t="shared" si="4"/>
        <v>0.86770120516550819</v>
      </c>
      <c r="I39" s="94">
        <f t="shared" si="5"/>
        <v>-613.83333333333348</v>
      </c>
      <c r="J39" s="3"/>
      <c r="K39" s="52">
        <f>VLOOKUP($D39,Beddays_Data!$C$2:$E$197,2,FALSE)</f>
        <v>339</v>
      </c>
      <c r="L39" s="31">
        <f>VLOOKUP($D39,Beddays_Data!$C$2:$E$197,3,FALSE)</f>
        <v>496</v>
      </c>
      <c r="M39" s="29">
        <f t="shared" si="0"/>
        <v>10.935483870967742</v>
      </c>
      <c r="N39" s="31">
        <f t="shared" si="1"/>
        <v>16</v>
      </c>
      <c r="O39" s="3"/>
      <c r="P39" s="32">
        <f t="shared" si="2"/>
        <v>11.875860373647983</v>
      </c>
      <c r="Q39" s="33">
        <f t="shared" si="3"/>
        <v>8.11676747311828</v>
      </c>
      <c r="S39" s="108"/>
    </row>
    <row r="40" spans="2:19">
      <c r="B40" s="22" t="s">
        <v>96</v>
      </c>
      <c r="C40" s="22" t="s">
        <v>38</v>
      </c>
      <c r="D40" s="23" t="s">
        <v>138</v>
      </c>
      <c r="F40" s="29">
        <f>VLOOKUP($B40,'Unify Report'!$A$2:$V$98,19,FALSE)</f>
        <v>3705</v>
      </c>
      <c r="G40" s="30">
        <f>VLOOKUP($B40,'Unify Report'!$A$2:$V$98,20,FALSE)</f>
        <v>4260.75</v>
      </c>
      <c r="H40" s="97">
        <f t="shared" si="4"/>
        <v>0.86956521739130432</v>
      </c>
      <c r="I40" s="94">
        <f t="shared" si="5"/>
        <v>-555.75</v>
      </c>
      <c r="J40" s="3"/>
      <c r="K40" s="52">
        <f>VLOOKUP($D40,Beddays_Data!$C$2:$E$197,2,FALSE)</f>
        <v>204</v>
      </c>
      <c r="L40" s="31">
        <f>VLOOKUP($D40,Beddays_Data!$C$2:$E$197,3,FALSE)</f>
        <v>0</v>
      </c>
      <c r="M40" s="29">
        <f t="shared" si="0"/>
        <v>6.580645161290323</v>
      </c>
      <c r="N40" s="31">
        <f t="shared" si="1"/>
        <v>0</v>
      </c>
      <c r="O40" s="3"/>
      <c r="P40" s="32">
        <f t="shared" si="2"/>
        <v>18.161764705882351</v>
      </c>
      <c r="Q40" s="33" t="e">
        <f t="shared" si="3"/>
        <v>#DIV/0!</v>
      </c>
      <c r="S40" s="108"/>
    </row>
    <row r="41" spans="2:19">
      <c r="B41" s="22" t="s">
        <v>97</v>
      </c>
      <c r="C41" s="22" t="s">
        <v>36</v>
      </c>
      <c r="D41" s="23" t="s">
        <v>139</v>
      </c>
      <c r="F41" s="29">
        <f>VLOOKUP($B41,'Unify Report'!$A$2:$V$98,19,FALSE)</f>
        <v>5122.5</v>
      </c>
      <c r="G41" s="30">
        <f>VLOOKUP($B41,'Unify Report'!$A$2:$V$98,20,FALSE)</f>
        <v>5332</v>
      </c>
      <c r="H41" s="97">
        <f t="shared" si="4"/>
        <v>0.9607089272318079</v>
      </c>
      <c r="I41" s="94">
        <f t="shared" si="5"/>
        <v>-209.5</v>
      </c>
      <c r="J41" s="3"/>
      <c r="K41" s="52">
        <f>VLOOKUP($D41,Beddays_Data!$C$2:$E$197,2,FALSE)</f>
        <v>401</v>
      </c>
      <c r="L41" s="31">
        <f>VLOOKUP($D41,Beddays_Data!$C$2:$E$197,3,FALSE)</f>
        <v>496</v>
      </c>
      <c r="M41" s="29">
        <f t="shared" si="0"/>
        <v>12.935483870967742</v>
      </c>
      <c r="N41" s="31">
        <f t="shared" si="1"/>
        <v>16</v>
      </c>
      <c r="O41" s="3"/>
      <c r="P41" s="32">
        <f t="shared" si="2"/>
        <v>12.774314214463841</v>
      </c>
      <c r="Q41" s="33">
        <f t="shared" si="3"/>
        <v>10.327620967741936</v>
      </c>
      <c r="S41" s="108"/>
    </row>
    <row r="42" spans="2:19">
      <c r="B42" s="22" t="s">
        <v>98</v>
      </c>
      <c r="C42" s="22" t="s">
        <v>33</v>
      </c>
      <c r="D42" s="23" t="s">
        <v>140</v>
      </c>
      <c r="F42" s="29">
        <f>VLOOKUP($B42,'Unify Report'!$A$2:$V$98,19,FALSE)</f>
        <v>3947.5</v>
      </c>
      <c r="G42" s="30">
        <f>VLOOKUP($B42,'Unify Report'!$A$2:$V$98,20,FALSE)</f>
        <v>3555.5</v>
      </c>
      <c r="H42" s="97">
        <f t="shared" si="4"/>
        <v>1.110251722683167</v>
      </c>
      <c r="I42" s="94">
        <f t="shared" si="5"/>
        <v>392</v>
      </c>
      <c r="J42" s="3"/>
      <c r="K42" s="52">
        <f>VLOOKUP($D42,Beddays_Data!$C$2:$E$197,2,FALSE)</f>
        <v>398</v>
      </c>
      <c r="L42" s="31">
        <f>VLOOKUP($D42,Beddays_Data!$C$2:$E$197,3,FALSE)</f>
        <v>434</v>
      </c>
      <c r="M42" s="29">
        <f t="shared" si="0"/>
        <v>12.838709677419354</v>
      </c>
      <c r="N42" s="31">
        <f t="shared" si="1"/>
        <v>14</v>
      </c>
      <c r="O42" s="3"/>
      <c r="P42" s="32">
        <f t="shared" si="2"/>
        <v>9.9183417085427141</v>
      </c>
      <c r="Q42" s="33">
        <f t="shared" si="3"/>
        <v>9.095622119815669</v>
      </c>
      <c r="S42" s="108"/>
    </row>
    <row r="43" spans="2:19">
      <c r="B43" s="22" t="s">
        <v>99</v>
      </c>
      <c r="C43" s="22" t="s">
        <v>34</v>
      </c>
      <c r="D43" s="23" t="s">
        <v>141</v>
      </c>
      <c r="F43" s="29">
        <f>VLOOKUP($B43,'Unify Report'!$A$2:$V$98,19,FALSE)</f>
        <v>2101.25</v>
      </c>
      <c r="G43" s="30">
        <f>VLOOKUP($B43,'Unify Report'!$A$2:$V$98,20,FALSE)</f>
        <v>2204.25</v>
      </c>
      <c r="H43" s="97">
        <f t="shared" si="4"/>
        <v>0.95327208801179542</v>
      </c>
      <c r="I43" s="94">
        <f t="shared" si="5"/>
        <v>-103</v>
      </c>
      <c r="J43" s="3"/>
      <c r="K43" s="52">
        <f>VLOOKUP($D43,Beddays_Data!$C$2:$E$197,2,FALSE)</f>
        <v>155</v>
      </c>
      <c r="L43" s="31">
        <f>VLOOKUP($D43,Beddays_Data!$C$2:$E$197,3,FALSE)</f>
        <v>279</v>
      </c>
      <c r="M43" s="29">
        <f t="shared" si="0"/>
        <v>5</v>
      </c>
      <c r="N43" s="31">
        <f t="shared" si="1"/>
        <v>9</v>
      </c>
      <c r="O43" s="3"/>
      <c r="P43" s="32">
        <f t="shared" si="2"/>
        <v>13.556451612903226</v>
      </c>
      <c r="Q43" s="33">
        <f t="shared" si="3"/>
        <v>7.5313620071684584</v>
      </c>
      <c r="S43" s="108"/>
    </row>
    <row r="44" spans="2:19">
      <c r="B44" s="22" t="s">
        <v>100</v>
      </c>
      <c r="C44" s="22" t="s">
        <v>41</v>
      </c>
      <c r="D44" s="23" t="s">
        <v>142</v>
      </c>
      <c r="F44" s="29">
        <f>VLOOKUP($B44,'Unify Report'!$A$2:$V$98,19,FALSE)</f>
        <v>5402.45</v>
      </c>
      <c r="G44" s="30">
        <f>VLOOKUP($B44,'Unify Report'!$A$2:$V$98,20,FALSE)</f>
        <v>5764.2</v>
      </c>
      <c r="H44" s="97">
        <f t="shared" si="4"/>
        <v>0.93724194163977659</v>
      </c>
      <c r="I44" s="94">
        <f t="shared" si="5"/>
        <v>-361.75</v>
      </c>
      <c r="J44" s="3"/>
      <c r="K44" s="52">
        <f>VLOOKUP($D44,Beddays_Data!$C$2:$E$197,2,FALSE)</f>
        <v>543</v>
      </c>
      <c r="L44" s="31">
        <f>VLOOKUP($D44,Beddays_Data!$C$2:$E$197,3,FALSE)</f>
        <v>543</v>
      </c>
      <c r="M44" s="29">
        <f t="shared" si="0"/>
        <v>17.516129032258064</v>
      </c>
      <c r="N44" s="31">
        <f t="shared" si="1"/>
        <v>17.516129032258064</v>
      </c>
      <c r="O44" s="3"/>
      <c r="P44" s="32">
        <f t="shared" si="2"/>
        <v>9.9492633517495399</v>
      </c>
      <c r="Q44" s="33">
        <f t="shared" si="3"/>
        <v>9.9492633517495399</v>
      </c>
      <c r="S44" s="108"/>
    </row>
    <row r="45" spans="2:19">
      <c r="B45" s="22" t="s">
        <v>101</v>
      </c>
      <c r="C45" s="22" t="s">
        <v>45</v>
      </c>
      <c r="D45" s="22" t="s">
        <v>143</v>
      </c>
      <c r="F45" s="29">
        <f>VLOOKUP($B45,'Unify Report'!$A$2:$V$98,19,FALSE)</f>
        <v>1460.5</v>
      </c>
      <c r="G45" s="30">
        <f>VLOOKUP($B45,'Unify Report'!$A$2:$V$98,20,FALSE)</f>
        <v>1490.5</v>
      </c>
      <c r="H45" s="97">
        <f t="shared" si="4"/>
        <v>0.97987252599798724</v>
      </c>
      <c r="I45" s="94">
        <f t="shared" si="5"/>
        <v>-30</v>
      </c>
      <c r="J45" s="3"/>
      <c r="K45" s="52">
        <f>VLOOKUP($D45,Beddays_Data!$C$2:$E$197,2,FALSE)</f>
        <v>31</v>
      </c>
      <c r="L45" s="31">
        <f>VLOOKUP($D45,Beddays_Data!$C$2:$E$197,3,FALSE)</f>
        <v>124</v>
      </c>
      <c r="M45" s="29">
        <f t="shared" si="0"/>
        <v>1</v>
      </c>
      <c r="N45" s="31">
        <f t="shared" si="1"/>
        <v>4</v>
      </c>
      <c r="O45" s="3"/>
      <c r="P45" s="32">
        <f t="shared" si="2"/>
        <v>47.112903225806448</v>
      </c>
      <c r="Q45" s="33">
        <f t="shared" si="3"/>
        <v>11.778225806451612</v>
      </c>
      <c r="S45" s="108"/>
    </row>
    <row r="46" spans="2:19">
      <c r="B46" s="71" t="s">
        <v>102</v>
      </c>
      <c r="C46" s="22" t="s">
        <v>44</v>
      </c>
      <c r="D46" s="23" t="s">
        <v>144</v>
      </c>
      <c r="F46" s="29">
        <f>VLOOKUP($B46,'Unify Report'!$A$2:$V$98,19,FALSE)</f>
        <v>5730.5</v>
      </c>
      <c r="G46" s="30">
        <f>VLOOKUP($B46,'Unify Report'!$A$2:$V$98,20,FALSE)</f>
        <v>7332.25</v>
      </c>
      <c r="H46" s="97">
        <f t="shared" si="4"/>
        <v>0.78154727402911794</v>
      </c>
      <c r="I46" s="94">
        <f t="shared" si="5"/>
        <v>-1601.75</v>
      </c>
      <c r="J46" s="3"/>
      <c r="K46" s="52">
        <f>VLOOKUP($D46,Beddays_Data!$C$2:$E$197,2,FALSE)</f>
        <v>896</v>
      </c>
      <c r="L46" s="31">
        <f>VLOOKUP($D46,Beddays_Data!$C$2:$E$197,3,FALSE)</f>
        <v>1178</v>
      </c>
      <c r="M46" s="29">
        <f t="shared" si="0"/>
        <v>28.903225806451612</v>
      </c>
      <c r="N46" s="31">
        <f t="shared" si="1"/>
        <v>38</v>
      </c>
      <c r="O46" s="3"/>
      <c r="P46" s="32">
        <f t="shared" si="2"/>
        <v>6.3956473214285712</v>
      </c>
      <c r="Q46" s="33">
        <f t="shared" si="3"/>
        <v>4.8646010186757218</v>
      </c>
      <c r="S46" s="108"/>
    </row>
    <row r="47" spans="2:19">
      <c r="B47" s="22" t="s">
        <v>103</v>
      </c>
      <c r="C47" s="22" t="s">
        <v>47</v>
      </c>
      <c r="D47" s="23" t="s">
        <v>145</v>
      </c>
      <c r="F47" s="29">
        <f>VLOOKUP($B47,'Unify Report'!$A$2:$V$98,19,FALSE)</f>
        <v>10864.75</v>
      </c>
      <c r="G47" s="30">
        <f>VLOOKUP($B47,'Unify Report'!$A$2:$V$98,20,FALSE)</f>
        <v>12526.5</v>
      </c>
      <c r="H47" s="97">
        <f t="shared" si="4"/>
        <v>0.86734123657845363</v>
      </c>
      <c r="I47" s="94">
        <f t="shared" si="5"/>
        <v>-1661.75</v>
      </c>
      <c r="J47" s="3"/>
      <c r="K47" s="52">
        <f>VLOOKUP($D47,Beddays_Data!$C$2:$E$197,2,FALSE)</f>
        <v>743</v>
      </c>
      <c r="L47" s="31">
        <f>VLOOKUP($D47,Beddays_Data!$C$2:$E$197,3,FALSE)</f>
        <v>961</v>
      </c>
      <c r="M47" s="29">
        <f t="shared" si="0"/>
        <v>23.967741935483872</v>
      </c>
      <c r="N47" s="31">
        <f t="shared" si="1"/>
        <v>31</v>
      </c>
      <c r="O47" s="3"/>
      <c r="P47" s="32">
        <f t="shared" si="2"/>
        <v>14.622812920592194</v>
      </c>
      <c r="Q47" s="33">
        <f t="shared" si="3"/>
        <v>11.30567117585848</v>
      </c>
      <c r="S47" s="108"/>
    </row>
    <row r="48" spans="2:19">
      <c r="B48" s="22" t="s">
        <v>104</v>
      </c>
      <c r="C48" s="22" t="s">
        <v>42</v>
      </c>
      <c r="D48" s="23" t="s">
        <v>146</v>
      </c>
      <c r="F48" s="29">
        <f>VLOOKUP($B48,'Unify Report'!$A$2:$V$98,19,FALSE)</f>
        <v>2536</v>
      </c>
      <c r="G48" s="30">
        <f>VLOOKUP($B48,'Unify Report'!$A$2:$V$98,20,FALSE)</f>
        <v>3145.5</v>
      </c>
      <c r="H48" s="97">
        <f t="shared" si="4"/>
        <v>0.80623112382769035</v>
      </c>
      <c r="I48" s="94">
        <f t="shared" si="5"/>
        <v>-609.5</v>
      </c>
      <c r="J48" s="3"/>
      <c r="K48" s="52">
        <f>VLOOKUP($D48,Beddays_Data!$C$2:$E$197,2,FALSE)</f>
        <v>298</v>
      </c>
      <c r="L48" s="31">
        <f>VLOOKUP($D48,Beddays_Data!$C$2:$E$197,3,FALSE)</f>
        <v>496</v>
      </c>
      <c r="M48" s="29">
        <f t="shared" si="0"/>
        <v>9.612903225806452</v>
      </c>
      <c r="N48" s="31">
        <f t="shared" si="1"/>
        <v>16</v>
      </c>
      <c r="O48" s="3"/>
      <c r="P48" s="32">
        <f t="shared" si="2"/>
        <v>8.5100671140939603</v>
      </c>
      <c r="Q48" s="33">
        <f t="shared" si="3"/>
        <v>5.112903225806452</v>
      </c>
      <c r="S48" s="108"/>
    </row>
    <row r="49" spans="2:19">
      <c r="B49" s="22" t="s">
        <v>105</v>
      </c>
      <c r="C49" s="22" t="s">
        <v>43</v>
      </c>
      <c r="D49" s="23" t="s">
        <v>147</v>
      </c>
      <c r="F49" s="29">
        <f>VLOOKUP($B49,'Unify Report'!$A$2:$V$98,19,FALSE)</f>
        <v>8070</v>
      </c>
      <c r="G49" s="30">
        <f>VLOOKUP($B49,'Unify Report'!$A$2:$V$98,20,FALSE)</f>
        <v>8524.5</v>
      </c>
      <c r="H49" s="97">
        <f t="shared" si="4"/>
        <v>0.94668308991729722</v>
      </c>
      <c r="I49" s="94">
        <f t="shared" si="5"/>
        <v>-454.5</v>
      </c>
      <c r="J49" s="3"/>
      <c r="K49" s="52">
        <f>VLOOKUP($D49,Beddays_Data!$C$2:$E$197,2,FALSE)</f>
        <v>241</v>
      </c>
      <c r="L49" s="31">
        <f>VLOOKUP($D49,Beddays_Data!$C$2:$E$197,3,FALSE)</f>
        <v>434</v>
      </c>
      <c r="M49" s="29">
        <f t="shared" si="0"/>
        <v>7.774193548387097</v>
      </c>
      <c r="N49" s="31">
        <f t="shared" si="1"/>
        <v>14</v>
      </c>
      <c r="O49" s="3"/>
      <c r="P49" s="32">
        <f t="shared" si="2"/>
        <v>33.485477178423238</v>
      </c>
      <c r="Q49" s="33">
        <f t="shared" si="3"/>
        <v>18.59447004608295</v>
      </c>
      <c r="S49" s="108"/>
    </row>
    <row r="50" spans="2:19">
      <c r="B50" s="22" t="s">
        <v>106</v>
      </c>
      <c r="C50" s="22" t="s">
        <v>46</v>
      </c>
      <c r="D50" s="23" t="s">
        <v>148</v>
      </c>
      <c r="F50" s="29">
        <f>VLOOKUP($B50,'Unify Report'!$A$2:$V$98,19,FALSE)</f>
        <v>3429.8333333333335</v>
      </c>
      <c r="G50" s="30">
        <f>VLOOKUP($B50,'Unify Report'!$A$2:$V$98,20,FALSE)</f>
        <v>3596.5</v>
      </c>
      <c r="H50" s="97">
        <f t="shared" si="4"/>
        <v>0.9536586496130498</v>
      </c>
      <c r="I50" s="94">
        <f t="shared" si="5"/>
        <v>-166.66666666666652</v>
      </c>
      <c r="J50" s="3"/>
      <c r="K50" s="52">
        <f>VLOOKUP($D50,Beddays_Data!$C$2:$E$197,2,FALSE)</f>
        <v>389</v>
      </c>
      <c r="L50" s="31">
        <f>VLOOKUP($D50,Beddays_Data!$C$2:$E$197,3,FALSE)</f>
        <v>682</v>
      </c>
      <c r="M50" s="29">
        <f t="shared" si="0"/>
        <v>12.548387096774194</v>
      </c>
      <c r="N50" s="31">
        <f t="shared" si="1"/>
        <v>22</v>
      </c>
      <c r="O50" s="3"/>
      <c r="P50" s="32">
        <f t="shared" si="2"/>
        <v>8.8170522707797776</v>
      </c>
      <c r="Q50" s="33">
        <f t="shared" si="3"/>
        <v>5.0290811339198438</v>
      </c>
      <c r="S50" s="108"/>
    </row>
    <row r="51" spans="2:19" s="5" customFormat="1">
      <c r="B51" s="34" t="s">
        <v>185</v>
      </c>
      <c r="C51" s="36"/>
      <c r="D51" s="37"/>
      <c r="F51" s="38">
        <f>SUM(F36:F50)</f>
        <v>81355.7</v>
      </c>
      <c r="G51" s="39">
        <f>SUM(G36:G50)</f>
        <v>90903.45</v>
      </c>
      <c r="H51" s="98">
        <f t="shared" si="4"/>
        <v>0.89496823277884396</v>
      </c>
      <c r="I51" s="95">
        <f t="shared" si="5"/>
        <v>-9547.75</v>
      </c>
      <c r="J51" s="19"/>
      <c r="K51" s="48">
        <f>SUM(K36:K50)</f>
        <v>6356</v>
      </c>
      <c r="L51" s="40">
        <f>SUM(L36:L50)</f>
        <v>8324</v>
      </c>
      <c r="M51" s="38">
        <f t="shared" si="0"/>
        <v>205.03225806451613</v>
      </c>
      <c r="N51" s="40">
        <f t="shared" si="1"/>
        <v>268.51612903225805</v>
      </c>
      <c r="O51" s="19"/>
      <c r="P51" s="41">
        <f t="shared" si="2"/>
        <v>12.799826935179357</v>
      </c>
      <c r="Q51" s="42">
        <f t="shared" si="3"/>
        <v>9.7736304661220572</v>
      </c>
      <c r="S51" s="107"/>
    </row>
    <row r="52" spans="2:19" s="5" customFormat="1" ht="15.75">
      <c r="B52" s="43" t="s">
        <v>186</v>
      </c>
      <c r="C52" s="44"/>
      <c r="D52" s="45"/>
      <c r="E52" s="35"/>
      <c r="F52" s="46">
        <f>F51+F35+F27+F19</f>
        <v>232536.3</v>
      </c>
      <c r="G52" s="47">
        <f>G51+G35+G27+G19</f>
        <v>239344.68333333332</v>
      </c>
      <c r="H52" s="99">
        <f t="shared" si="4"/>
        <v>0.97155406488034934</v>
      </c>
      <c r="I52" s="96">
        <f t="shared" si="5"/>
        <v>-6808.3833333333314</v>
      </c>
      <c r="J52" s="50"/>
      <c r="K52" s="53">
        <f>K51+K35+K27+K19</f>
        <v>24337</v>
      </c>
      <c r="L52" s="47">
        <f>L51+L35+L27+L19</f>
        <v>27699</v>
      </c>
      <c r="M52" s="46">
        <f>M51+M35+M27+M19</f>
        <v>785.0645161290322</v>
      </c>
      <c r="N52" s="54">
        <f>N51+N35+N27+N19</f>
        <v>893.51612903225805</v>
      </c>
      <c r="O52" s="50"/>
      <c r="P52" s="55">
        <f t="shared" si="2"/>
        <v>9.5548465299749346</v>
      </c>
      <c r="Q52" s="51">
        <f t="shared" si="3"/>
        <v>8.3951153471244453</v>
      </c>
      <c r="S52" s="107"/>
    </row>
  </sheetData>
  <mergeCells count="4">
    <mergeCell ref="P4:Q4"/>
    <mergeCell ref="M4:N4"/>
    <mergeCell ref="K4:L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opLeftCell="B1" workbookViewId="0">
      <pane ySplit="1" topLeftCell="A5" activePane="bottomLeft" state="frozenSplit"/>
      <selection pane="bottomLeft" activeCell="S55" sqref="S55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2" customWidth="1"/>
    <col min="21" max="21" width="10.7109375" style="73" customWidth="1"/>
    <col min="22" max="22" width="10.7109375" style="72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2" t="s">
        <v>55</v>
      </c>
      <c r="G1" s="10" t="s">
        <v>4</v>
      </c>
      <c r="H1" s="7" t="s">
        <v>3</v>
      </c>
      <c r="I1" s="8" t="s">
        <v>10</v>
      </c>
      <c r="J1" s="9" t="s">
        <v>55</v>
      </c>
      <c r="K1" s="10" t="s">
        <v>6</v>
      </c>
      <c r="L1" s="7" t="s">
        <v>5</v>
      </c>
      <c r="M1" s="11" t="s">
        <v>11</v>
      </c>
      <c r="N1" s="12" t="s">
        <v>55</v>
      </c>
      <c r="O1" s="10" t="s">
        <v>8</v>
      </c>
      <c r="P1" s="7" t="s">
        <v>7</v>
      </c>
      <c r="Q1" s="11" t="s">
        <v>12</v>
      </c>
      <c r="R1" s="12" t="s">
        <v>55</v>
      </c>
      <c r="S1" s="80" t="s">
        <v>56</v>
      </c>
      <c r="T1" s="81" t="s">
        <v>57</v>
      </c>
      <c r="U1" s="82" t="s">
        <v>58</v>
      </c>
      <c r="V1" s="83" t="s">
        <v>59</v>
      </c>
    </row>
    <row r="2" spans="1:22">
      <c r="A2" t="str">
        <f>RIGHT(B2,6)</f>
        <v>125906</v>
      </c>
      <c r="B2" s="22" t="s">
        <v>17</v>
      </c>
      <c r="C2" s="62">
        <v>1307.25</v>
      </c>
      <c r="D2" s="62">
        <v>1374.25</v>
      </c>
      <c r="E2" s="63">
        <v>0.95124613425504823</v>
      </c>
      <c r="F2" s="62">
        <v>-67</v>
      </c>
      <c r="G2" s="62">
        <v>1958</v>
      </c>
      <c r="H2" s="62">
        <v>1107.5</v>
      </c>
      <c r="I2" s="63">
        <v>1.7679458239277652</v>
      </c>
      <c r="J2" s="62">
        <v>850.5</v>
      </c>
      <c r="K2" s="62">
        <v>990</v>
      </c>
      <c r="L2" s="62">
        <v>1012</v>
      </c>
      <c r="M2" s="63">
        <v>0.97826086956521741</v>
      </c>
      <c r="N2" s="62">
        <v>-22</v>
      </c>
      <c r="O2" s="62">
        <v>1859</v>
      </c>
      <c r="P2" s="62">
        <v>682</v>
      </c>
      <c r="Q2" s="63">
        <v>2.725806451612903</v>
      </c>
      <c r="R2" s="62">
        <v>1177</v>
      </c>
      <c r="S2" s="84">
        <f>O2+K2+G2+C2</f>
        <v>6114.25</v>
      </c>
      <c r="T2" s="84">
        <f>P2+L2+H2+D2</f>
        <v>4175.75</v>
      </c>
      <c r="U2" s="85">
        <f>S2/T2</f>
        <v>1.4642279829970664</v>
      </c>
      <c r="V2" s="84">
        <f>S2-T2</f>
        <v>1938.5</v>
      </c>
    </row>
    <row r="3" spans="1:22">
      <c r="A3" t="str">
        <f t="shared" ref="A3:A47" si="0">RIGHT(B3,6)</f>
        <v>127809</v>
      </c>
      <c r="B3" s="22" t="s">
        <v>20</v>
      </c>
      <c r="C3" s="62">
        <v>2684.5833333333335</v>
      </c>
      <c r="D3" s="62">
        <v>2728.5833333333335</v>
      </c>
      <c r="E3" s="63">
        <v>0.9838744159056898</v>
      </c>
      <c r="F3" s="62">
        <v>-44</v>
      </c>
      <c r="G3" s="62">
        <v>1820.8333333333333</v>
      </c>
      <c r="H3" s="62">
        <v>1862.5</v>
      </c>
      <c r="I3" s="63">
        <v>0.97762863534675615</v>
      </c>
      <c r="J3" s="62">
        <v>-41.666666666666742</v>
      </c>
      <c r="K3" s="62">
        <v>2034.8333333333333</v>
      </c>
      <c r="L3" s="62">
        <v>2365</v>
      </c>
      <c r="M3" s="63">
        <v>0.86039464411557431</v>
      </c>
      <c r="N3" s="62">
        <v>-330.16666666666674</v>
      </c>
      <c r="O3" s="62">
        <v>1701</v>
      </c>
      <c r="P3" s="62">
        <v>1705</v>
      </c>
      <c r="Q3" s="63">
        <v>0.99765395894428155</v>
      </c>
      <c r="R3" s="62">
        <v>-4</v>
      </c>
      <c r="S3" s="84">
        <f t="shared" ref="S3:S49" si="1">O3+K3+G3+C3</f>
        <v>8241.25</v>
      </c>
      <c r="T3" s="84">
        <f t="shared" ref="T3:T49" si="2">P3+L3+H3+D3</f>
        <v>8661.0833333333339</v>
      </c>
      <c r="U3" s="85">
        <f t="shared" ref="U3:U49" si="3">S3/T3</f>
        <v>0.95152646416441355</v>
      </c>
      <c r="V3" s="84">
        <f t="shared" ref="V3:V49" si="4">S3-T3</f>
        <v>-419.83333333333394</v>
      </c>
    </row>
    <row r="4" spans="1:22">
      <c r="A4" t="str">
        <f t="shared" si="0"/>
        <v>127808</v>
      </c>
      <c r="B4" s="22" t="s">
        <v>19</v>
      </c>
      <c r="C4" s="62">
        <v>2083.75</v>
      </c>
      <c r="D4" s="62">
        <v>2251.25</v>
      </c>
      <c r="E4" s="63">
        <v>0.92559689061632422</v>
      </c>
      <c r="F4" s="62">
        <v>-167.5</v>
      </c>
      <c r="G4" s="62">
        <v>1892.5</v>
      </c>
      <c r="H4" s="62">
        <v>1868</v>
      </c>
      <c r="I4" s="63">
        <v>1.0131156316916488</v>
      </c>
      <c r="J4" s="62">
        <v>24.5</v>
      </c>
      <c r="K4" s="62">
        <v>1616.1666666666667</v>
      </c>
      <c r="L4" s="62">
        <v>1661</v>
      </c>
      <c r="M4" s="63">
        <v>0.97300822797511544</v>
      </c>
      <c r="N4" s="62">
        <v>-44.833333333333258</v>
      </c>
      <c r="O4" s="62">
        <v>1474</v>
      </c>
      <c r="P4" s="62">
        <v>1364</v>
      </c>
      <c r="Q4" s="63">
        <v>1.0806451612903225</v>
      </c>
      <c r="R4" s="62">
        <v>110</v>
      </c>
      <c r="S4" s="84">
        <f t="shared" si="1"/>
        <v>7066.416666666667</v>
      </c>
      <c r="T4" s="84">
        <f t="shared" si="2"/>
        <v>7144.25</v>
      </c>
      <c r="U4" s="85">
        <f t="shared" si="3"/>
        <v>0.98910545776906844</v>
      </c>
      <c r="V4" s="84">
        <f t="shared" si="4"/>
        <v>-77.83333333333303</v>
      </c>
    </row>
    <row r="5" spans="1:22">
      <c r="A5" t="str">
        <f t="shared" si="0"/>
        <v>109008</v>
      </c>
      <c r="B5" s="22" t="s">
        <v>13</v>
      </c>
      <c r="C5" s="62">
        <v>1780</v>
      </c>
      <c r="D5" s="62">
        <v>1863.5</v>
      </c>
      <c r="E5" s="63">
        <v>0.95519184330560769</v>
      </c>
      <c r="F5" s="62">
        <v>-83.5</v>
      </c>
      <c r="G5" s="62">
        <v>1085.5</v>
      </c>
      <c r="H5" s="62">
        <v>1106.75</v>
      </c>
      <c r="I5" s="63">
        <v>0.98079963858143215</v>
      </c>
      <c r="J5" s="62">
        <v>-21.25</v>
      </c>
      <c r="K5" s="62">
        <v>1368.5833333333333</v>
      </c>
      <c r="L5" s="62">
        <v>1364</v>
      </c>
      <c r="M5" s="63">
        <v>1.0033602150537635</v>
      </c>
      <c r="N5" s="62">
        <v>4.5833333333332575</v>
      </c>
      <c r="O5" s="62">
        <v>1066.25</v>
      </c>
      <c r="P5" s="62">
        <v>1023</v>
      </c>
      <c r="Q5" s="63">
        <v>1.04227761485826</v>
      </c>
      <c r="R5" s="62">
        <v>43.25</v>
      </c>
      <c r="S5" s="84">
        <f t="shared" si="1"/>
        <v>5300.333333333333</v>
      </c>
      <c r="T5" s="84">
        <f t="shared" si="2"/>
        <v>5357.25</v>
      </c>
      <c r="U5" s="85">
        <f t="shared" si="3"/>
        <v>0.98937576804019467</v>
      </c>
      <c r="V5" s="84">
        <f t="shared" si="4"/>
        <v>-56.91666666666697</v>
      </c>
    </row>
    <row r="6" spans="1:22">
      <c r="A6" t="str">
        <f t="shared" si="0"/>
        <v>127810</v>
      </c>
      <c r="B6" s="22" t="s">
        <v>18</v>
      </c>
      <c r="C6" s="62">
        <v>1020.25</v>
      </c>
      <c r="D6" s="62">
        <v>1124.6166666666666</v>
      </c>
      <c r="E6" s="63">
        <v>0.90719800821020502</v>
      </c>
      <c r="F6" s="62">
        <v>-104.36666666666656</v>
      </c>
      <c r="G6" s="62">
        <v>743.25</v>
      </c>
      <c r="H6" s="62">
        <v>742.25</v>
      </c>
      <c r="I6" s="63">
        <v>1.0013472549680027</v>
      </c>
      <c r="J6" s="62">
        <v>1</v>
      </c>
      <c r="K6" s="62">
        <v>671</v>
      </c>
      <c r="L6" s="62">
        <v>682</v>
      </c>
      <c r="M6" s="63">
        <v>0.9838709677419355</v>
      </c>
      <c r="N6" s="62">
        <v>-11</v>
      </c>
      <c r="O6" s="62">
        <v>682</v>
      </c>
      <c r="P6" s="62">
        <v>682</v>
      </c>
      <c r="Q6" s="63">
        <v>1</v>
      </c>
      <c r="R6" s="62">
        <v>0</v>
      </c>
      <c r="S6" s="84">
        <f t="shared" si="1"/>
        <v>3116.5</v>
      </c>
      <c r="T6" s="84">
        <f t="shared" si="2"/>
        <v>3230.8666666666668</v>
      </c>
      <c r="U6" s="85">
        <f t="shared" si="3"/>
        <v>0.96460186121370939</v>
      </c>
      <c r="V6" s="84">
        <f t="shared" si="4"/>
        <v>-114.36666666666679</v>
      </c>
    </row>
    <row r="7" spans="1:22">
      <c r="A7" t="str">
        <f t="shared" si="0"/>
        <v>109011</v>
      </c>
      <c r="B7" s="22" t="s">
        <v>15</v>
      </c>
      <c r="C7" s="62">
        <v>1606.5</v>
      </c>
      <c r="D7" s="62">
        <v>1612.5</v>
      </c>
      <c r="E7" s="63">
        <v>0.99627906976744185</v>
      </c>
      <c r="F7" s="62">
        <v>-6</v>
      </c>
      <c r="G7" s="62">
        <v>1189</v>
      </c>
      <c r="H7" s="62">
        <v>1120.5</v>
      </c>
      <c r="I7" s="63">
        <v>1.0611334225792057</v>
      </c>
      <c r="J7" s="62">
        <v>68.5</v>
      </c>
      <c r="K7" s="62">
        <v>1044</v>
      </c>
      <c r="L7" s="62">
        <v>1023</v>
      </c>
      <c r="M7" s="63">
        <v>1.0205278592375366</v>
      </c>
      <c r="N7" s="62">
        <v>21</v>
      </c>
      <c r="O7" s="62">
        <v>1188.5</v>
      </c>
      <c r="P7" s="62">
        <v>1023</v>
      </c>
      <c r="Q7" s="63">
        <v>1.1617790811339199</v>
      </c>
      <c r="R7" s="62">
        <v>165.5</v>
      </c>
      <c r="S7" s="84">
        <f t="shared" si="1"/>
        <v>5028</v>
      </c>
      <c r="T7" s="84">
        <f t="shared" si="2"/>
        <v>4779</v>
      </c>
      <c r="U7" s="85">
        <f t="shared" si="3"/>
        <v>1.0521029504080353</v>
      </c>
      <c r="V7" s="84">
        <f t="shared" si="4"/>
        <v>249</v>
      </c>
    </row>
    <row r="8" spans="1:22">
      <c r="A8" t="str">
        <f t="shared" si="0"/>
        <v>109012</v>
      </c>
      <c r="B8" s="22" t="s">
        <v>22</v>
      </c>
      <c r="C8" s="62">
        <v>1105.25</v>
      </c>
      <c r="D8" s="62">
        <v>1115.75</v>
      </c>
      <c r="E8" s="63">
        <v>0.99058928971543803</v>
      </c>
      <c r="F8" s="62">
        <v>-10.5</v>
      </c>
      <c r="G8" s="62">
        <v>1026.75</v>
      </c>
      <c r="H8" s="62">
        <v>930.5</v>
      </c>
      <c r="I8" s="63">
        <v>1.1034390112842558</v>
      </c>
      <c r="J8" s="62">
        <v>96.25</v>
      </c>
      <c r="K8" s="62">
        <v>1034</v>
      </c>
      <c r="L8" s="62">
        <v>1023</v>
      </c>
      <c r="M8" s="63">
        <v>1.010752688172043</v>
      </c>
      <c r="N8" s="62">
        <v>11</v>
      </c>
      <c r="O8" s="62">
        <v>517</v>
      </c>
      <c r="P8" s="62">
        <v>341</v>
      </c>
      <c r="Q8" s="63">
        <v>1.5161290322580645</v>
      </c>
      <c r="R8" s="62">
        <v>176</v>
      </c>
      <c r="S8" s="84">
        <f t="shared" si="1"/>
        <v>3683</v>
      </c>
      <c r="T8" s="84">
        <f t="shared" si="2"/>
        <v>3410.25</v>
      </c>
      <c r="U8" s="85">
        <f t="shared" si="3"/>
        <v>1.0799794736456272</v>
      </c>
      <c r="V8" s="84">
        <f t="shared" si="4"/>
        <v>272.75</v>
      </c>
    </row>
    <row r="9" spans="1:22">
      <c r="A9" t="str">
        <f t="shared" si="0"/>
        <v>127817</v>
      </c>
      <c r="B9" s="22" t="s">
        <v>23</v>
      </c>
      <c r="C9" s="62">
        <v>1443.7333333333333</v>
      </c>
      <c r="D9" s="62">
        <v>1499.7333333333299</v>
      </c>
      <c r="E9" s="63">
        <v>0.96266002844950427</v>
      </c>
      <c r="F9" s="62">
        <v>-55.999999999996589</v>
      </c>
      <c r="G9" s="62">
        <v>718.5</v>
      </c>
      <c r="H9" s="62">
        <v>737.25</v>
      </c>
      <c r="I9" s="63">
        <v>0.97456765005086465</v>
      </c>
      <c r="J9" s="62">
        <v>-18.75</v>
      </c>
      <c r="K9" s="62">
        <v>1331</v>
      </c>
      <c r="L9" s="62">
        <v>1364</v>
      </c>
      <c r="M9" s="63">
        <v>0.97580645161290325</v>
      </c>
      <c r="N9" s="62">
        <v>-33</v>
      </c>
      <c r="O9" s="62">
        <v>697.25</v>
      </c>
      <c r="P9" s="62">
        <v>682</v>
      </c>
      <c r="Q9" s="63">
        <v>1.0223607038123168</v>
      </c>
      <c r="R9" s="62">
        <v>15.25</v>
      </c>
      <c r="S9" s="84">
        <f t="shared" si="1"/>
        <v>4190.4833333333336</v>
      </c>
      <c r="T9" s="84">
        <f t="shared" si="2"/>
        <v>4282.9833333333299</v>
      </c>
      <c r="U9" s="85">
        <f t="shared" si="3"/>
        <v>0.97840290451749057</v>
      </c>
      <c r="V9" s="84">
        <f t="shared" si="4"/>
        <v>-92.499999999996362</v>
      </c>
    </row>
    <row r="10" spans="1:22">
      <c r="A10" t="str">
        <f t="shared" si="0"/>
        <v>109005</v>
      </c>
      <c r="B10" s="22" t="s">
        <v>16</v>
      </c>
      <c r="C10" s="62">
        <v>1047.5</v>
      </c>
      <c r="D10" s="62">
        <v>1131</v>
      </c>
      <c r="E10" s="63">
        <v>0.92617152961980553</v>
      </c>
      <c r="F10" s="62">
        <v>-83.5</v>
      </c>
      <c r="G10" s="62">
        <v>1662</v>
      </c>
      <c r="H10" s="62">
        <v>1089.8833333333334</v>
      </c>
      <c r="I10" s="63">
        <v>1.5249338614224763</v>
      </c>
      <c r="J10" s="62">
        <v>572.11666666666656</v>
      </c>
      <c r="K10" s="62">
        <v>682.5</v>
      </c>
      <c r="L10" s="62">
        <v>682</v>
      </c>
      <c r="M10" s="63">
        <v>1.000733137829912</v>
      </c>
      <c r="N10" s="62">
        <v>0.5</v>
      </c>
      <c r="O10" s="62">
        <v>1385.25</v>
      </c>
      <c r="P10" s="62">
        <v>682</v>
      </c>
      <c r="Q10" s="63">
        <v>2.0311583577712611</v>
      </c>
      <c r="R10" s="62">
        <v>703.25</v>
      </c>
      <c r="S10" s="84">
        <f t="shared" si="1"/>
        <v>4777.25</v>
      </c>
      <c r="T10" s="84">
        <f t="shared" si="2"/>
        <v>3584.8833333333332</v>
      </c>
      <c r="U10" s="85">
        <f t="shared" si="3"/>
        <v>1.3326096153756748</v>
      </c>
      <c r="V10" s="84">
        <f t="shared" si="4"/>
        <v>1192.3666666666668</v>
      </c>
    </row>
    <row r="11" spans="1:22">
      <c r="A11" t="str">
        <f t="shared" si="0"/>
        <v>127811</v>
      </c>
      <c r="B11" s="22" t="s">
        <v>14</v>
      </c>
      <c r="C11" s="62">
        <v>751.5</v>
      </c>
      <c r="D11" s="62">
        <v>993.5</v>
      </c>
      <c r="E11" s="63">
        <v>0.75641670860593857</v>
      </c>
      <c r="F11" s="62">
        <v>-242</v>
      </c>
      <c r="G11" s="62">
        <v>1447.75</v>
      </c>
      <c r="H11" s="62">
        <v>1509.25</v>
      </c>
      <c r="I11" s="63">
        <v>0.95925128375020707</v>
      </c>
      <c r="J11" s="62">
        <v>-61.5</v>
      </c>
      <c r="K11" s="62">
        <v>682</v>
      </c>
      <c r="L11" s="62">
        <v>671</v>
      </c>
      <c r="M11" s="63">
        <v>1.0163934426229508</v>
      </c>
      <c r="N11" s="62">
        <v>11</v>
      </c>
      <c r="O11" s="62">
        <v>734.75</v>
      </c>
      <c r="P11" s="62">
        <v>682</v>
      </c>
      <c r="Q11" s="63">
        <v>1.0773460410557185</v>
      </c>
      <c r="R11" s="62">
        <v>52.75</v>
      </c>
      <c r="S11" s="84">
        <f t="shared" si="1"/>
        <v>3616</v>
      </c>
      <c r="T11" s="84">
        <f t="shared" si="2"/>
        <v>3855.75</v>
      </c>
      <c r="U11" s="85">
        <f t="shared" si="3"/>
        <v>0.93782013875380921</v>
      </c>
      <c r="V11" s="84">
        <f t="shared" si="4"/>
        <v>-239.75</v>
      </c>
    </row>
    <row r="12" spans="1:22">
      <c r="A12" t="str">
        <f t="shared" si="0"/>
        <v>127807</v>
      </c>
      <c r="B12" s="22" t="s">
        <v>21</v>
      </c>
      <c r="C12" s="62">
        <v>1340.25</v>
      </c>
      <c r="D12" s="62">
        <v>1371.5</v>
      </c>
      <c r="E12" s="63">
        <v>0.97721472839956247</v>
      </c>
      <c r="F12" s="62">
        <v>-31.25</v>
      </c>
      <c r="G12" s="62">
        <v>1246.75</v>
      </c>
      <c r="H12" s="62">
        <v>1116.5</v>
      </c>
      <c r="I12" s="63">
        <v>1.1166592028660993</v>
      </c>
      <c r="J12" s="62">
        <v>130.25</v>
      </c>
      <c r="K12" s="62">
        <v>1023</v>
      </c>
      <c r="L12" s="62">
        <v>1023</v>
      </c>
      <c r="M12" s="63">
        <v>1</v>
      </c>
      <c r="N12" s="62">
        <v>0</v>
      </c>
      <c r="O12" s="62">
        <v>902</v>
      </c>
      <c r="P12" s="62">
        <v>682</v>
      </c>
      <c r="Q12" s="63">
        <v>1.3225806451612903</v>
      </c>
      <c r="R12" s="62">
        <v>220</v>
      </c>
      <c r="S12" s="84">
        <f t="shared" si="1"/>
        <v>4512</v>
      </c>
      <c r="T12" s="84">
        <f t="shared" si="2"/>
        <v>4193</v>
      </c>
      <c r="U12" s="85">
        <f t="shared" si="3"/>
        <v>1.0760791795850226</v>
      </c>
      <c r="V12" s="84">
        <f t="shared" si="4"/>
        <v>319</v>
      </c>
    </row>
    <row r="13" spans="1:22">
      <c r="A13" t="str">
        <f t="shared" si="0"/>
        <v>127050</v>
      </c>
      <c r="B13" s="22" t="s">
        <v>24</v>
      </c>
      <c r="C13" s="62">
        <v>1469.75</v>
      </c>
      <c r="D13" s="62">
        <v>1503.75</v>
      </c>
      <c r="E13" s="63">
        <v>0.97738985868661676</v>
      </c>
      <c r="F13" s="62">
        <v>-34</v>
      </c>
      <c r="G13" s="62">
        <v>1796.6666666666667</v>
      </c>
      <c r="H13" s="62">
        <v>1867.6666666666667</v>
      </c>
      <c r="I13" s="63">
        <v>0.96198465107977871</v>
      </c>
      <c r="J13" s="62">
        <v>-71</v>
      </c>
      <c r="K13" s="62">
        <v>847.5</v>
      </c>
      <c r="L13" s="62">
        <v>682</v>
      </c>
      <c r="M13" s="63">
        <v>1.2426686217008798</v>
      </c>
      <c r="N13" s="62">
        <v>165.5</v>
      </c>
      <c r="O13" s="62">
        <v>1221</v>
      </c>
      <c r="P13" s="62">
        <v>1023</v>
      </c>
      <c r="Q13" s="63">
        <v>1.1935483870967742</v>
      </c>
      <c r="R13" s="62">
        <v>198</v>
      </c>
      <c r="S13" s="84">
        <f t="shared" si="1"/>
        <v>5334.916666666667</v>
      </c>
      <c r="T13" s="84">
        <f t="shared" si="2"/>
        <v>5076.416666666667</v>
      </c>
      <c r="U13" s="85">
        <f t="shared" si="3"/>
        <v>1.0509217459822382</v>
      </c>
      <c r="V13" s="84">
        <f t="shared" si="4"/>
        <v>258.5</v>
      </c>
    </row>
    <row r="14" spans="1:22">
      <c r="A14" t="str">
        <f t="shared" si="0"/>
        <v>127051</v>
      </c>
      <c r="B14" s="22" t="s">
        <v>25</v>
      </c>
      <c r="C14" s="62">
        <v>1316.25</v>
      </c>
      <c r="D14" s="62">
        <v>1544.5</v>
      </c>
      <c r="E14" s="64">
        <v>0.85221754613143408</v>
      </c>
      <c r="F14" s="62">
        <v>-228.25</v>
      </c>
      <c r="G14" s="62">
        <v>2011</v>
      </c>
      <c r="H14" s="62">
        <v>2068.75</v>
      </c>
      <c r="I14" s="63">
        <v>0.97208459214501508</v>
      </c>
      <c r="J14" s="62">
        <v>-57.75</v>
      </c>
      <c r="K14" s="62">
        <v>836</v>
      </c>
      <c r="L14" s="62">
        <v>694</v>
      </c>
      <c r="M14" s="63">
        <v>1.2046109510086456</v>
      </c>
      <c r="N14" s="62">
        <v>142</v>
      </c>
      <c r="O14" s="62">
        <v>1187.75</v>
      </c>
      <c r="P14" s="62">
        <v>1023</v>
      </c>
      <c r="Q14" s="63">
        <v>1.1610459433040079</v>
      </c>
      <c r="R14" s="62">
        <v>164.75</v>
      </c>
      <c r="S14" s="84">
        <f t="shared" si="1"/>
        <v>5351</v>
      </c>
      <c r="T14" s="84">
        <f t="shared" si="2"/>
        <v>5330.25</v>
      </c>
      <c r="U14" s="85">
        <f t="shared" si="3"/>
        <v>1.0038928755686882</v>
      </c>
      <c r="V14" s="84">
        <f t="shared" si="4"/>
        <v>20.75</v>
      </c>
    </row>
    <row r="15" spans="1:22" s="5" customFormat="1">
      <c r="A15"/>
      <c r="B15" s="65" t="s">
        <v>273</v>
      </c>
      <c r="C15" s="66">
        <v>18956.566666666666</v>
      </c>
      <c r="D15" s="66">
        <v>20114.433333333331</v>
      </c>
      <c r="E15" s="67">
        <v>0.94243602852346497</v>
      </c>
      <c r="F15" s="66">
        <v>-1157.866666666665</v>
      </c>
      <c r="G15" s="66">
        <v>18598.5</v>
      </c>
      <c r="H15" s="66">
        <v>17127.3</v>
      </c>
      <c r="I15" s="68">
        <v>1.0858979523917955</v>
      </c>
      <c r="J15" s="66">
        <v>1471.2000000000007</v>
      </c>
      <c r="K15" s="66">
        <v>14160.583333333332</v>
      </c>
      <c r="L15" s="66">
        <v>14246</v>
      </c>
      <c r="M15" s="67">
        <v>0.994004164911788</v>
      </c>
      <c r="N15" s="66">
        <v>-85.416666666667879</v>
      </c>
      <c r="O15" s="66">
        <v>14615.75</v>
      </c>
      <c r="P15" s="66">
        <v>11594</v>
      </c>
      <c r="Q15" s="67">
        <v>1.2606304985337244</v>
      </c>
      <c r="R15" s="66">
        <v>3021.75</v>
      </c>
      <c r="S15" s="86">
        <f t="shared" si="1"/>
        <v>66331.399999999994</v>
      </c>
      <c r="T15" s="86">
        <f t="shared" si="2"/>
        <v>63081.733333333337</v>
      </c>
      <c r="U15" s="87">
        <f t="shared" si="3"/>
        <v>1.051515177135272</v>
      </c>
      <c r="V15" s="86">
        <f t="shared" si="4"/>
        <v>3249.666666666657</v>
      </c>
    </row>
    <row r="16" spans="1:22">
      <c r="A16" t="str">
        <f t="shared" si="0"/>
        <v>109007</v>
      </c>
      <c r="B16" s="22" t="s">
        <v>27</v>
      </c>
      <c r="C16" s="62">
        <v>1800</v>
      </c>
      <c r="D16" s="62">
        <v>1857</v>
      </c>
      <c r="E16" s="63">
        <v>0.96930533117932149</v>
      </c>
      <c r="F16" s="62">
        <v>-57</v>
      </c>
      <c r="G16" s="62">
        <v>333.25</v>
      </c>
      <c r="H16" s="62">
        <v>373.75</v>
      </c>
      <c r="I16" s="63">
        <v>0.8916387959866221</v>
      </c>
      <c r="J16" s="62">
        <v>-40.5</v>
      </c>
      <c r="K16" s="62">
        <v>1353</v>
      </c>
      <c r="L16" s="62">
        <v>1364</v>
      </c>
      <c r="M16" s="63">
        <v>0.99193548387096775</v>
      </c>
      <c r="N16" s="62">
        <v>-11</v>
      </c>
      <c r="O16" s="62">
        <v>341</v>
      </c>
      <c r="P16" s="62">
        <v>341</v>
      </c>
      <c r="Q16" s="63">
        <v>1</v>
      </c>
      <c r="R16" s="62">
        <v>0</v>
      </c>
      <c r="S16" s="84">
        <f t="shared" si="1"/>
        <v>3827.25</v>
      </c>
      <c r="T16" s="84">
        <f t="shared" si="2"/>
        <v>3935.75</v>
      </c>
      <c r="U16" s="85">
        <f t="shared" si="3"/>
        <v>0.97243219208537124</v>
      </c>
      <c r="V16" s="84">
        <f t="shared" si="4"/>
        <v>-108.5</v>
      </c>
    </row>
    <row r="17" spans="1:22">
      <c r="A17" t="str">
        <f t="shared" si="0"/>
        <v>101141</v>
      </c>
      <c r="B17" s="22" t="s">
        <v>30</v>
      </c>
      <c r="C17" s="62">
        <v>5776.916666666667</v>
      </c>
      <c r="D17" s="62">
        <v>6078</v>
      </c>
      <c r="E17" s="63">
        <v>0.95046341998464412</v>
      </c>
      <c r="F17" s="62">
        <v>-301.08333333333303</v>
      </c>
      <c r="G17" s="62">
        <v>414</v>
      </c>
      <c r="H17" s="62">
        <v>361</v>
      </c>
      <c r="I17" s="63">
        <v>1.1468144044321329</v>
      </c>
      <c r="J17" s="62">
        <v>53</v>
      </c>
      <c r="K17" s="62">
        <v>5853.25</v>
      </c>
      <c r="L17" s="62">
        <v>6071.25</v>
      </c>
      <c r="M17" s="63">
        <v>0.96409306156063412</v>
      </c>
      <c r="N17" s="62">
        <v>-218</v>
      </c>
      <c r="O17" s="62">
        <v>379.5</v>
      </c>
      <c r="P17" s="62">
        <v>356.5</v>
      </c>
      <c r="Q17" s="63">
        <v>1.064516129032258</v>
      </c>
      <c r="R17" s="62">
        <v>23</v>
      </c>
      <c r="S17" s="84">
        <f t="shared" si="1"/>
        <v>12423.666666666668</v>
      </c>
      <c r="T17" s="84">
        <f t="shared" si="2"/>
        <v>12866.75</v>
      </c>
      <c r="U17" s="85">
        <f t="shared" si="3"/>
        <v>0.96556369453565727</v>
      </c>
      <c r="V17" s="84">
        <f t="shared" si="4"/>
        <v>-443.08333333333212</v>
      </c>
    </row>
    <row r="18" spans="1:22">
      <c r="A18" t="str">
        <f t="shared" si="0"/>
        <v>101951</v>
      </c>
      <c r="B18" s="22" t="s">
        <v>29</v>
      </c>
      <c r="C18" s="62">
        <v>1360.75</v>
      </c>
      <c r="D18" s="62">
        <v>1427.25</v>
      </c>
      <c r="E18" s="63">
        <v>0.95340690138378004</v>
      </c>
      <c r="F18" s="62">
        <v>-66.5</v>
      </c>
      <c r="G18" s="62">
        <v>1178.5</v>
      </c>
      <c r="H18" s="62">
        <v>1120.25</v>
      </c>
      <c r="I18" s="63">
        <v>1.0519973220263334</v>
      </c>
      <c r="J18" s="62">
        <v>58.25</v>
      </c>
      <c r="K18" s="62">
        <v>1023</v>
      </c>
      <c r="L18" s="62">
        <v>1023</v>
      </c>
      <c r="M18" s="63">
        <v>1</v>
      </c>
      <c r="N18" s="62">
        <v>0</v>
      </c>
      <c r="O18" s="62">
        <v>604.16666666666663</v>
      </c>
      <c r="P18" s="62">
        <v>341</v>
      </c>
      <c r="Q18" s="63">
        <v>1.7717497556207233</v>
      </c>
      <c r="R18" s="62">
        <v>263.16666666666663</v>
      </c>
      <c r="S18" s="84">
        <f t="shared" si="1"/>
        <v>4166.4166666666661</v>
      </c>
      <c r="T18" s="84">
        <f t="shared" si="2"/>
        <v>3911.5</v>
      </c>
      <c r="U18" s="85">
        <f t="shared" si="3"/>
        <v>1.0651710767395286</v>
      </c>
      <c r="V18" s="84">
        <f t="shared" si="4"/>
        <v>254.91666666666606</v>
      </c>
    </row>
    <row r="19" spans="1:22">
      <c r="A19" t="str">
        <f t="shared" si="0"/>
        <v>101952</v>
      </c>
      <c r="B19" s="22" t="s">
        <v>28</v>
      </c>
      <c r="C19" s="62">
        <v>1381.75</v>
      </c>
      <c r="D19" s="62">
        <v>1467</v>
      </c>
      <c r="E19" s="63">
        <v>0.94188820722563049</v>
      </c>
      <c r="F19" s="62">
        <v>-85.25</v>
      </c>
      <c r="G19" s="62">
        <v>1190.25</v>
      </c>
      <c r="H19" s="62">
        <v>1153.75</v>
      </c>
      <c r="I19" s="63">
        <v>1.0316359696641386</v>
      </c>
      <c r="J19" s="62">
        <v>36.5</v>
      </c>
      <c r="K19" s="62">
        <v>996</v>
      </c>
      <c r="L19" s="62">
        <v>1023</v>
      </c>
      <c r="M19" s="63">
        <v>0.97360703812316718</v>
      </c>
      <c r="N19" s="62">
        <v>-27</v>
      </c>
      <c r="O19" s="62">
        <v>504</v>
      </c>
      <c r="P19" s="62">
        <v>341</v>
      </c>
      <c r="Q19" s="63">
        <v>1.4780058651026393</v>
      </c>
      <c r="R19" s="62">
        <v>163</v>
      </c>
      <c r="S19" s="84">
        <f t="shared" si="1"/>
        <v>4072</v>
      </c>
      <c r="T19" s="84">
        <f t="shared" si="2"/>
        <v>3984.75</v>
      </c>
      <c r="U19" s="85">
        <f t="shared" si="3"/>
        <v>1.0218959784177175</v>
      </c>
      <c r="V19" s="84">
        <f t="shared" si="4"/>
        <v>87.25</v>
      </c>
    </row>
    <row r="20" spans="1:22">
      <c r="A20" t="str">
        <f t="shared" si="0"/>
        <v>101953</v>
      </c>
      <c r="B20" s="22" t="s">
        <v>26</v>
      </c>
      <c r="C20" s="62">
        <v>1398</v>
      </c>
      <c r="D20" s="62">
        <v>1409.25</v>
      </c>
      <c r="E20" s="63">
        <v>0.99201703033528477</v>
      </c>
      <c r="F20" s="62">
        <v>-11.25</v>
      </c>
      <c r="G20" s="62">
        <v>1409.25</v>
      </c>
      <c r="H20" s="62">
        <v>1124</v>
      </c>
      <c r="I20" s="63">
        <v>1.2537811387900355</v>
      </c>
      <c r="J20" s="62">
        <v>285.25</v>
      </c>
      <c r="K20" s="62">
        <v>1023</v>
      </c>
      <c r="L20" s="62">
        <v>1023</v>
      </c>
      <c r="M20" s="63">
        <v>1</v>
      </c>
      <c r="N20" s="62">
        <v>0</v>
      </c>
      <c r="O20" s="62">
        <v>660</v>
      </c>
      <c r="P20" s="62">
        <v>352</v>
      </c>
      <c r="Q20" s="63">
        <v>1.875</v>
      </c>
      <c r="R20" s="62">
        <v>308</v>
      </c>
      <c r="S20" s="84">
        <f t="shared" si="1"/>
        <v>4490.25</v>
      </c>
      <c r="T20" s="84">
        <f t="shared" si="2"/>
        <v>3908.25</v>
      </c>
      <c r="U20" s="85">
        <f t="shared" si="3"/>
        <v>1.1489157551333717</v>
      </c>
      <c r="V20" s="84">
        <f t="shared" si="4"/>
        <v>582</v>
      </c>
    </row>
    <row r="21" spans="1:22">
      <c r="A21" t="str">
        <f t="shared" si="0"/>
        <v>104008</v>
      </c>
      <c r="B21" s="22" t="s">
        <v>31</v>
      </c>
      <c r="C21" s="62">
        <v>2481.25</v>
      </c>
      <c r="D21" s="62">
        <v>2628.8333333333298</v>
      </c>
      <c r="E21" s="63">
        <v>0.94385976034996644</v>
      </c>
      <c r="F21" s="62">
        <v>-147.58333333332985</v>
      </c>
      <c r="G21" s="62">
        <v>1096.25</v>
      </c>
      <c r="H21" s="62">
        <v>1128.3333333333333</v>
      </c>
      <c r="I21" s="63">
        <v>0.97156573116691292</v>
      </c>
      <c r="J21" s="62">
        <v>-32.083333333333258</v>
      </c>
      <c r="K21" s="62">
        <v>1792</v>
      </c>
      <c r="L21" s="62">
        <v>2035</v>
      </c>
      <c r="M21" s="63">
        <v>0.88058968058968057</v>
      </c>
      <c r="N21" s="62">
        <v>-243</v>
      </c>
      <c r="O21" s="62">
        <v>682</v>
      </c>
      <c r="P21" s="62">
        <v>682</v>
      </c>
      <c r="Q21" s="63">
        <v>1</v>
      </c>
      <c r="R21" s="62">
        <v>0</v>
      </c>
      <c r="S21" s="84">
        <f t="shared" si="1"/>
        <v>6051.5</v>
      </c>
      <c r="T21" s="84">
        <f t="shared" si="2"/>
        <v>6474.1666666666624</v>
      </c>
      <c r="U21" s="85">
        <f t="shared" si="3"/>
        <v>0.9347148925215607</v>
      </c>
      <c r="V21" s="84">
        <f t="shared" si="4"/>
        <v>-422.66666666666242</v>
      </c>
    </row>
    <row r="22" spans="1:22">
      <c r="A22" t="str">
        <f t="shared" si="0"/>
        <v>104009</v>
      </c>
      <c r="B22" s="22" t="s">
        <v>32</v>
      </c>
      <c r="C22" s="62">
        <v>2287.6666666666665</v>
      </c>
      <c r="D22" s="62">
        <v>2634.9999999999968</v>
      </c>
      <c r="E22" s="64">
        <v>0.86818469323213254</v>
      </c>
      <c r="F22" s="62">
        <v>-347.3333333333303</v>
      </c>
      <c r="G22" s="62">
        <v>712.83333333333337</v>
      </c>
      <c r="H22" s="62">
        <v>738.49999999999932</v>
      </c>
      <c r="I22" s="63">
        <v>0.9652448657188003</v>
      </c>
      <c r="J22" s="62">
        <v>-25.666666666665947</v>
      </c>
      <c r="K22" s="62">
        <v>1551</v>
      </c>
      <c r="L22" s="62">
        <v>1705</v>
      </c>
      <c r="M22" s="63">
        <v>0.9096774193548387</v>
      </c>
      <c r="N22" s="62">
        <v>-154</v>
      </c>
      <c r="O22" s="62">
        <v>682</v>
      </c>
      <c r="P22" s="62">
        <v>682</v>
      </c>
      <c r="Q22" s="63">
        <v>1</v>
      </c>
      <c r="R22" s="62">
        <v>0</v>
      </c>
      <c r="S22" s="84">
        <f t="shared" si="1"/>
        <v>5233.5</v>
      </c>
      <c r="T22" s="84">
        <f t="shared" si="2"/>
        <v>5760.4999999999964</v>
      </c>
      <c r="U22" s="85">
        <f t="shared" si="3"/>
        <v>0.90851488586060292</v>
      </c>
      <c r="V22" s="84">
        <f t="shared" si="4"/>
        <v>-526.99999999999636</v>
      </c>
    </row>
    <row r="23" spans="1:22" s="5" customFormat="1">
      <c r="A23"/>
      <c r="B23" s="65" t="s">
        <v>274</v>
      </c>
      <c r="C23" s="66">
        <v>16486.333333333336</v>
      </c>
      <c r="D23" s="66">
        <v>17502.333333333328</v>
      </c>
      <c r="E23" s="67">
        <v>0.94195059706324913</v>
      </c>
      <c r="F23" s="66">
        <v>-1015.9999999999927</v>
      </c>
      <c r="G23" s="66">
        <v>6334.333333333333</v>
      </c>
      <c r="H23" s="66">
        <v>5999.5833333333321</v>
      </c>
      <c r="I23" s="68">
        <v>1.0557955413570388</v>
      </c>
      <c r="J23" s="66">
        <v>334.75000000000091</v>
      </c>
      <c r="K23" s="66">
        <v>13591.25</v>
      </c>
      <c r="L23" s="66">
        <v>14244.25</v>
      </c>
      <c r="M23" s="67">
        <v>0.95415694051985889</v>
      </c>
      <c r="N23" s="66">
        <v>-653</v>
      </c>
      <c r="O23" s="66">
        <v>3852.6666666666665</v>
      </c>
      <c r="P23" s="66">
        <v>3095.5</v>
      </c>
      <c r="Q23" s="67">
        <v>1.2446023797986323</v>
      </c>
      <c r="R23" s="66">
        <v>757.16666666666652</v>
      </c>
      <c r="S23" s="86">
        <f t="shared" si="1"/>
        <v>40264.583333333336</v>
      </c>
      <c r="T23" s="86">
        <f t="shared" si="2"/>
        <v>40841.666666666657</v>
      </c>
      <c r="U23" s="87">
        <f t="shared" si="3"/>
        <v>0.98587023056519107</v>
      </c>
      <c r="V23" s="86">
        <f t="shared" si="4"/>
        <v>-577.08333333332121</v>
      </c>
    </row>
    <row r="24" spans="1:22">
      <c r="A24" t="str">
        <f t="shared" si="0"/>
        <v>103101</v>
      </c>
      <c r="B24" s="22" t="s">
        <v>268</v>
      </c>
      <c r="C24" s="62">
        <v>1422.75</v>
      </c>
      <c r="D24" s="62">
        <v>1530</v>
      </c>
      <c r="E24" s="63">
        <v>0.92990196078431375</v>
      </c>
      <c r="F24" s="62">
        <v>-107.25</v>
      </c>
      <c r="G24" s="62">
        <v>837</v>
      </c>
      <c r="H24" s="62">
        <v>1042.5</v>
      </c>
      <c r="I24" s="63">
        <v>0.80287769784172658</v>
      </c>
      <c r="J24" s="62">
        <v>-205.5</v>
      </c>
      <c r="K24" s="62">
        <v>682</v>
      </c>
      <c r="L24" s="62">
        <v>682</v>
      </c>
      <c r="M24" s="63">
        <v>1</v>
      </c>
      <c r="N24" s="62">
        <v>0</v>
      </c>
      <c r="O24" s="62">
        <v>0</v>
      </c>
      <c r="P24" s="62">
        <v>0</v>
      </c>
      <c r="Q24" s="63">
        <v>1</v>
      </c>
      <c r="R24" s="62">
        <v>0</v>
      </c>
      <c r="S24" s="84">
        <f t="shared" si="1"/>
        <v>2941.75</v>
      </c>
      <c r="T24" s="84">
        <f t="shared" si="2"/>
        <v>3254.5</v>
      </c>
      <c r="U24" s="85">
        <f t="shared" si="3"/>
        <v>0.90390228913811643</v>
      </c>
      <c r="V24" s="84">
        <f t="shared" si="4"/>
        <v>-312.75</v>
      </c>
    </row>
    <row r="25" spans="1:22">
      <c r="A25" t="str">
        <f t="shared" si="0"/>
        <v>101107</v>
      </c>
      <c r="B25" s="22" t="s">
        <v>49</v>
      </c>
      <c r="C25" s="62">
        <v>6600.8666666666668</v>
      </c>
      <c r="D25" s="62">
        <v>6731.583333333333</v>
      </c>
      <c r="E25" s="63">
        <v>0.98058158679854923</v>
      </c>
      <c r="F25" s="62">
        <v>-130.71666666666624</v>
      </c>
      <c r="G25" s="62">
        <v>641</v>
      </c>
      <c r="H25" s="62">
        <v>755</v>
      </c>
      <c r="I25" s="63">
        <v>0.84900662251655634</v>
      </c>
      <c r="J25" s="62">
        <v>-114</v>
      </c>
      <c r="K25" s="62">
        <v>5882.5</v>
      </c>
      <c r="L25" s="62">
        <v>6127</v>
      </c>
      <c r="M25" s="63">
        <v>0.96009466296719437</v>
      </c>
      <c r="N25" s="62">
        <v>-244.5</v>
      </c>
      <c r="O25" s="62">
        <v>709.75</v>
      </c>
      <c r="P25" s="62">
        <v>682</v>
      </c>
      <c r="Q25" s="63">
        <v>1.0406891495601174</v>
      </c>
      <c r="R25" s="62">
        <v>27.75</v>
      </c>
      <c r="S25" s="84">
        <f t="shared" si="1"/>
        <v>13834.116666666667</v>
      </c>
      <c r="T25" s="84">
        <f t="shared" si="2"/>
        <v>14295.583333333332</v>
      </c>
      <c r="U25" s="85">
        <f t="shared" si="3"/>
        <v>0.96771963368639502</v>
      </c>
      <c r="V25" s="84">
        <f t="shared" si="4"/>
        <v>-461.46666666666533</v>
      </c>
    </row>
    <row r="26" spans="1:22">
      <c r="A26" t="str">
        <f t="shared" si="0"/>
        <v>101179</v>
      </c>
      <c r="B26" s="22" t="s">
        <v>53</v>
      </c>
      <c r="C26" s="62">
        <v>1066.25</v>
      </c>
      <c r="D26" s="62">
        <v>1071.5</v>
      </c>
      <c r="E26" s="63">
        <v>0.99510032664489034</v>
      </c>
      <c r="F26" s="62">
        <v>-5.25</v>
      </c>
      <c r="G26" s="62">
        <v>1113.5</v>
      </c>
      <c r="H26" s="62">
        <v>1212.25</v>
      </c>
      <c r="I26" s="63">
        <v>0.91853990513507944</v>
      </c>
      <c r="J26" s="62">
        <v>-98.75</v>
      </c>
      <c r="K26" s="62">
        <v>723.5</v>
      </c>
      <c r="L26" s="62">
        <v>713</v>
      </c>
      <c r="M26" s="63">
        <v>1.014726507713885</v>
      </c>
      <c r="N26" s="62">
        <v>10.5</v>
      </c>
      <c r="O26" s="62">
        <v>1055.75</v>
      </c>
      <c r="P26" s="62">
        <v>1068.75</v>
      </c>
      <c r="Q26" s="63">
        <v>0.98783625730994151</v>
      </c>
      <c r="R26" s="62">
        <v>-13</v>
      </c>
      <c r="S26" s="84">
        <f t="shared" si="1"/>
        <v>3959</v>
      </c>
      <c r="T26" s="84">
        <f t="shared" si="2"/>
        <v>4065.5</v>
      </c>
      <c r="U26" s="85">
        <f t="shared" si="3"/>
        <v>0.97380396015250281</v>
      </c>
      <c r="V26" s="84">
        <f t="shared" si="4"/>
        <v>-106.5</v>
      </c>
    </row>
    <row r="27" spans="1:22">
      <c r="A27" t="str">
        <f t="shared" si="0"/>
        <v>101192</v>
      </c>
      <c r="B27" s="22" t="s">
        <v>51</v>
      </c>
      <c r="C27" s="62">
        <v>1387.5</v>
      </c>
      <c r="D27" s="62">
        <v>1419.5</v>
      </c>
      <c r="E27" s="63">
        <v>0.97745685100387458</v>
      </c>
      <c r="F27" s="62">
        <v>-32</v>
      </c>
      <c r="G27" s="62">
        <v>1214.5</v>
      </c>
      <c r="H27" s="62">
        <v>1053.5</v>
      </c>
      <c r="I27" s="63">
        <v>1.1528239202657806</v>
      </c>
      <c r="J27" s="62">
        <v>161</v>
      </c>
      <c r="K27" s="62">
        <v>964</v>
      </c>
      <c r="L27" s="62">
        <v>954.5</v>
      </c>
      <c r="M27" s="63">
        <v>1.0099528548978522</v>
      </c>
      <c r="N27" s="62">
        <v>9.5</v>
      </c>
      <c r="O27" s="62">
        <v>1021</v>
      </c>
      <c r="P27" s="62">
        <v>712.5</v>
      </c>
      <c r="Q27" s="63">
        <v>1.4329824561403508</v>
      </c>
      <c r="R27" s="62">
        <v>308.5</v>
      </c>
      <c r="S27" s="84">
        <f t="shared" si="1"/>
        <v>4587</v>
      </c>
      <c r="T27" s="84">
        <f t="shared" si="2"/>
        <v>4140</v>
      </c>
      <c r="U27" s="85">
        <f t="shared" si="3"/>
        <v>1.1079710144927537</v>
      </c>
      <c r="V27" s="84">
        <f t="shared" si="4"/>
        <v>447</v>
      </c>
    </row>
    <row r="28" spans="1:22">
      <c r="A28" t="str">
        <f t="shared" si="0"/>
        <v>101193</v>
      </c>
      <c r="B28" s="22" t="s">
        <v>52</v>
      </c>
      <c r="C28" s="62">
        <v>1944.5</v>
      </c>
      <c r="D28" s="62">
        <v>2025</v>
      </c>
      <c r="E28" s="63">
        <v>0.96024691358024694</v>
      </c>
      <c r="F28" s="62">
        <v>-80.5</v>
      </c>
      <c r="G28" s="62">
        <v>1072.25</v>
      </c>
      <c r="H28" s="62">
        <v>1066</v>
      </c>
      <c r="I28" s="63">
        <v>1.0058630393996248</v>
      </c>
      <c r="J28" s="62">
        <v>6.25</v>
      </c>
      <c r="K28" s="62">
        <v>1414.5</v>
      </c>
      <c r="L28" s="62">
        <v>1426</v>
      </c>
      <c r="M28" s="63">
        <v>0.99193548387096775</v>
      </c>
      <c r="N28" s="62">
        <v>-11.5</v>
      </c>
      <c r="O28" s="62">
        <v>697.5</v>
      </c>
      <c r="P28" s="62">
        <v>713</v>
      </c>
      <c r="Q28" s="63">
        <v>0.97826086956521741</v>
      </c>
      <c r="R28" s="62">
        <v>-15.5</v>
      </c>
      <c r="S28" s="84">
        <f t="shared" si="1"/>
        <v>5128.75</v>
      </c>
      <c r="T28" s="84">
        <f t="shared" si="2"/>
        <v>5230</v>
      </c>
      <c r="U28" s="85">
        <f t="shared" si="3"/>
        <v>0.9806405353728489</v>
      </c>
      <c r="V28" s="84">
        <f t="shared" si="4"/>
        <v>-101.25</v>
      </c>
    </row>
    <row r="29" spans="1:22">
      <c r="A29" t="str">
        <f t="shared" si="0"/>
        <v>101189</v>
      </c>
      <c r="B29" s="22" t="s">
        <v>48</v>
      </c>
      <c r="C29" s="62">
        <v>2173.5</v>
      </c>
      <c r="D29" s="62">
        <v>2290.75</v>
      </c>
      <c r="E29" s="63">
        <v>0.94881588999236055</v>
      </c>
      <c r="F29" s="62">
        <v>-117.25</v>
      </c>
      <c r="G29" s="62">
        <v>1281.75</v>
      </c>
      <c r="H29" s="62">
        <v>1275.75</v>
      </c>
      <c r="I29" s="63">
        <v>1.004703115814227</v>
      </c>
      <c r="J29" s="62">
        <v>6</v>
      </c>
      <c r="K29" s="62">
        <v>1724.5</v>
      </c>
      <c r="L29" s="62">
        <v>1782.5</v>
      </c>
      <c r="M29" s="63">
        <v>0.96746143057503509</v>
      </c>
      <c r="N29" s="62">
        <v>-58</v>
      </c>
      <c r="O29" s="62">
        <v>1458.5</v>
      </c>
      <c r="P29" s="62">
        <v>1426</v>
      </c>
      <c r="Q29" s="63">
        <v>1.0227910238429172</v>
      </c>
      <c r="R29" s="62">
        <v>32.5</v>
      </c>
      <c r="S29" s="84">
        <f t="shared" si="1"/>
        <v>6638.25</v>
      </c>
      <c r="T29" s="84">
        <f t="shared" si="2"/>
        <v>6775</v>
      </c>
      <c r="U29" s="85">
        <f t="shared" si="3"/>
        <v>0.97981549815498159</v>
      </c>
      <c r="V29" s="84">
        <f t="shared" si="4"/>
        <v>-136.75</v>
      </c>
    </row>
    <row r="30" spans="1:22">
      <c r="A30" t="str">
        <f t="shared" si="0"/>
        <v>101190</v>
      </c>
      <c r="B30" s="22" t="s">
        <v>50</v>
      </c>
      <c r="C30" s="62">
        <v>2084</v>
      </c>
      <c r="D30" s="62">
        <v>2130.25</v>
      </c>
      <c r="E30" s="63">
        <v>0.97828893322380006</v>
      </c>
      <c r="F30" s="62">
        <v>-46.25</v>
      </c>
      <c r="G30" s="62">
        <v>1801.75</v>
      </c>
      <c r="H30" s="62">
        <v>1418.5</v>
      </c>
      <c r="I30" s="63">
        <v>1.2701797673598871</v>
      </c>
      <c r="J30" s="62">
        <v>383.25</v>
      </c>
      <c r="K30" s="62">
        <v>1747.5</v>
      </c>
      <c r="L30" s="62">
        <v>1782.5</v>
      </c>
      <c r="M30" s="63">
        <v>0.98036465638148662</v>
      </c>
      <c r="N30" s="62">
        <v>-35</v>
      </c>
      <c r="O30" s="62">
        <v>1862.5</v>
      </c>
      <c r="P30" s="62">
        <v>1426</v>
      </c>
      <c r="Q30" s="63">
        <v>1.3061009817671809</v>
      </c>
      <c r="R30" s="62">
        <v>436.5</v>
      </c>
      <c r="S30" s="84">
        <f t="shared" si="1"/>
        <v>7495.75</v>
      </c>
      <c r="T30" s="84">
        <f t="shared" si="2"/>
        <v>6757.25</v>
      </c>
      <c r="U30" s="85">
        <f t="shared" si="3"/>
        <v>1.1092900218284065</v>
      </c>
      <c r="V30" s="84">
        <f t="shared" si="4"/>
        <v>738.5</v>
      </c>
    </row>
    <row r="31" spans="1:22" s="5" customFormat="1">
      <c r="A31"/>
      <c r="B31" s="65" t="s">
        <v>275</v>
      </c>
      <c r="C31" s="66">
        <v>16679.366666666669</v>
      </c>
      <c r="D31" s="66">
        <v>17198.583333333332</v>
      </c>
      <c r="E31" s="67">
        <v>0.96981049795768082</v>
      </c>
      <c r="F31" s="66">
        <v>-519.21666666666351</v>
      </c>
      <c r="G31" s="66">
        <v>7961.75</v>
      </c>
      <c r="H31" s="66">
        <v>7823.5</v>
      </c>
      <c r="I31" s="68">
        <v>1.0176711190643575</v>
      </c>
      <c r="J31" s="66">
        <v>138.25</v>
      </c>
      <c r="K31" s="66">
        <v>13138.5</v>
      </c>
      <c r="L31" s="66">
        <v>13467.5</v>
      </c>
      <c r="M31" s="67">
        <v>0.97557081863746054</v>
      </c>
      <c r="N31" s="66">
        <v>-329</v>
      </c>
      <c r="O31" s="66">
        <v>6805</v>
      </c>
      <c r="P31" s="66">
        <v>6028.25</v>
      </c>
      <c r="Q31" s="67">
        <v>1.1288516567826483</v>
      </c>
      <c r="R31" s="66">
        <v>776.75</v>
      </c>
      <c r="S31" s="86">
        <f t="shared" si="1"/>
        <v>44584.616666666669</v>
      </c>
      <c r="T31" s="86">
        <f t="shared" si="2"/>
        <v>44517.833333333328</v>
      </c>
      <c r="U31" s="87">
        <f t="shared" si="3"/>
        <v>1.0015001478808119</v>
      </c>
      <c r="V31" s="86">
        <f t="shared" si="4"/>
        <v>66.783333333340124</v>
      </c>
    </row>
    <row r="32" spans="1:22">
      <c r="A32" t="str">
        <f t="shared" si="0"/>
        <v>102043</v>
      </c>
      <c r="B32" s="22" t="s">
        <v>40</v>
      </c>
      <c r="C32" s="62">
        <v>5509.75</v>
      </c>
      <c r="D32" s="62">
        <v>6825.25</v>
      </c>
      <c r="E32" s="64">
        <v>0.80725980733306468</v>
      </c>
      <c r="F32" s="62">
        <v>-1315.5</v>
      </c>
      <c r="G32" s="62">
        <v>110</v>
      </c>
      <c r="H32" s="62">
        <v>369</v>
      </c>
      <c r="I32" s="63">
        <v>0.29810298102981031</v>
      </c>
      <c r="J32" s="62">
        <v>-259</v>
      </c>
      <c r="K32" s="62">
        <v>5476.7666666666664</v>
      </c>
      <c r="L32" s="62">
        <v>6773.5</v>
      </c>
      <c r="M32" s="64">
        <v>0.80855786028887078</v>
      </c>
      <c r="N32" s="62">
        <v>-1296.7333333333336</v>
      </c>
      <c r="O32" s="62">
        <v>149.5</v>
      </c>
      <c r="P32" s="62">
        <v>356.5</v>
      </c>
      <c r="Q32" s="63">
        <v>0.41935483870967744</v>
      </c>
      <c r="R32" s="62">
        <v>-207</v>
      </c>
      <c r="S32" s="84">
        <f t="shared" si="1"/>
        <v>11246.016666666666</v>
      </c>
      <c r="T32" s="84">
        <f t="shared" si="2"/>
        <v>14324.25</v>
      </c>
      <c r="U32" s="85">
        <f t="shared" si="3"/>
        <v>0.78510335037901924</v>
      </c>
      <c r="V32" s="84">
        <f t="shared" si="4"/>
        <v>-3078.2333333333336</v>
      </c>
    </row>
    <row r="33" spans="1:22">
      <c r="A33" t="str">
        <f t="shared" si="0"/>
        <v>102251</v>
      </c>
      <c r="B33" s="22" t="s">
        <v>35</v>
      </c>
      <c r="C33" s="62">
        <v>4038.2333333333331</v>
      </c>
      <c r="D33" s="62">
        <v>4295</v>
      </c>
      <c r="E33" s="64">
        <v>0.94021730694606132</v>
      </c>
      <c r="F33" s="62">
        <v>-256.76666666666688</v>
      </c>
      <c r="G33" s="62">
        <v>392</v>
      </c>
      <c r="H33" s="62">
        <v>357.5</v>
      </c>
      <c r="I33" s="63">
        <v>1.0965034965034965</v>
      </c>
      <c r="J33" s="62">
        <v>34.5</v>
      </c>
      <c r="K33" s="62">
        <v>3990.5</v>
      </c>
      <c r="L33" s="62">
        <v>4510.5</v>
      </c>
      <c r="M33" s="64">
        <v>0.88471344640283778</v>
      </c>
      <c r="N33" s="62">
        <v>-520</v>
      </c>
      <c r="O33" s="62">
        <v>414</v>
      </c>
      <c r="P33" s="62">
        <v>356.5</v>
      </c>
      <c r="Q33" s="63">
        <v>1.1612903225806452</v>
      </c>
      <c r="R33" s="62">
        <v>57.5</v>
      </c>
      <c r="S33" s="84">
        <f t="shared" si="1"/>
        <v>8834.7333333333336</v>
      </c>
      <c r="T33" s="84">
        <f t="shared" si="2"/>
        <v>9519.5</v>
      </c>
      <c r="U33" s="85">
        <f t="shared" si="3"/>
        <v>0.92806695029500852</v>
      </c>
      <c r="V33" s="84">
        <f t="shared" si="4"/>
        <v>-684.76666666666642</v>
      </c>
    </row>
    <row r="34" spans="1:22">
      <c r="A34" t="str">
        <f t="shared" si="0"/>
        <v>102041</v>
      </c>
      <c r="B34" s="22" t="s">
        <v>37</v>
      </c>
      <c r="C34" s="62">
        <v>2285.75</v>
      </c>
      <c r="D34" s="62">
        <v>2309</v>
      </c>
      <c r="E34" s="64">
        <v>0.98993070593330446</v>
      </c>
      <c r="F34" s="62">
        <v>-23.25</v>
      </c>
      <c r="G34" s="62">
        <v>437</v>
      </c>
      <c r="H34" s="62">
        <v>354.5</v>
      </c>
      <c r="I34" s="63">
        <v>1.2327221438645981</v>
      </c>
      <c r="J34" s="62">
        <v>82.5</v>
      </c>
      <c r="K34" s="62">
        <v>1856.5</v>
      </c>
      <c r="L34" s="62">
        <v>1667.5</v>
      </c>
      <c r="M34" s="64">
        <v>1.113343328335832</v>
      </c>
      <c r="N34" s="62">
        <v>189</v>
      </c>
      <c r="O34" s="62">
        <v>299.5</v>
      </c>
      <c r="P34" s="62">
        <v>356.5</v>
      </c>
      <c r="Q34" s="63">
        <v>0.84011220196353431</v>
      </c>
      <c r="R34" s="62">
        <v>-57</v>
      </c>
      <c r="S34" s="84">
        <f t="shared" si="1"/>
        <v>4878.75</v>
      </c>
      <c r="T34" s="84">
        <f t="shared" si="2"/>
        <v>4687.5</v>
      </c>
      <c r="U34" s="85">
        <f t="shared" si="3"/>
        <v>1.0407999999999999</v>
      </c>
      <c r="V34" s="84">
        <f t="shared" si="4"/>
        <v>191.25</v>
      </c>
    </row>
    <row r="35" spans="1:22">
      <c r="A35" t="str">
        <f t="shared" si="0"/>
        <v>102033</v>
      </c>
      <c r="B35" s="22" t="s">
        <v>39</v>
      </c>
      <c r="C35" s="62">
        <v>1836.25</v>
      </c>
      <c r="D35" s="62">
        <v>2150.25</v>
      </c>
      <c r="E35" s="64">
        <v>0.85397046855016856</v>
      </c>
      <c r="F35" s="62">
        <v>-314</v>
      </c>
      <c r="G35" s="62">
        <v>324.16666666666669</v>
      </c>
      <c r="H35" s="62">
        <v>350.5</v>
      </c>
      <c r="I35" s="63">
        <v>0.92486923442700908</v>
      </c>
      <c r="J35" s="62">
        <v>-26.333333333333314</v>
      </c>
      <c r="K35" s="62">
        <v>1589.5</v>
      </c>
      <c r="L35" s="62">
        <v>1782.5</v>
      </c>
      <c r="M35" s="64">
        <v>0.89172510518934078</v>
      </c>
      <c r="N35" s="62">
        <v>-193</v>
      </c>
      <c r="O35" s="62">
        <v>276</v>
      </c>
      <c r="P35" s="62">
        <v>356.5</v>
      </c>
      <c r="Q35" s="63">
        <v>0.77419354838709675</v>
      </c>
      <c r="R35" s="62">
        <v>-80.5</v>
      </c>
      <c r="S35" s="84">
        <f t="shared" si="1"/>
        <v>4025.9166666666665</v>
      </c>
      <c r="T35" s="84">
        <f t="shared" si="2"/>
        <v>4639.75</v>
      </c>
      <c r="U35" s="85">
        <f t="shared" si="3"/>
        <v>0.86770120516550819</v>
      </c>
      <c r="V35" s="84">
        <f t="shared" si="4"/>
        <v>-613.83333333333348</v>
      </c>
    </row>
    <row r="36" spans="1:22">
      <c r="A36" t="str">
        <f t="shared" si="0"/>
        <v>102262</v>
      </c>
      <c r="B36" s="22" t="s">
        <v>38</v>
      </c>
      <c r="C36" s="62">
        <v>1593.5</v>
      </c>
      <c r="D36" s="62">
        <v>1771.25</v>
      </c>
      <c r="E36" s="63">
        <v>0.89964714184897676</v>
      </c>
      <c r="F36" s="62">
        <v>-177.75</v>
      </c>
      <c r="G36" s="62">
        <v>316.5</v>
      </c>
      <c r="H36" s="62">
        <v>350.5</v>
      </c>
      <c r="I36" s="63">
        <v>0.90299572039942944</v>
      </c>
      <c r="J36" s="62">
        <v>-34</v>
      </c>
      <c r="K36" s="62">
        <v>1507.5</v>
      </c>
      <c r="L36" s="62">
        <v>1782.5</v>
      </c>
      <c r="M36" s="64">
        <v>0.8457223001402524</v>
      </c>
      <c r="N36" s="62">
        <v>-275</v>
      </c>
      <c r="O36" s="62">
        <v>287.5</v>
      </c>
      <c r="P36" s="62">
        <v>356.5</v>
      </c>
      <c r="Q36" s="63">
        <v>0.80645161290322576</v>
      </c>
      <c r="R36" s="62">
        <v>-69</v>
      </c>
      <c r="S36" s="84">
        <f t="shared" si="1"/>
        <v>3705</v>
      </c>
      <c r="T36" s="84">
        <f t="shared" si="2"/>
        <v>4260.75</v>
      </c>
      <c r="U36" s="85">
        <f t="shared" si="3"/>
        <v>0.86956521739130432</v>
      </c>
      <c r="V36" s="84">
        <f t="shared" si="4"/>
        <v>-555.75</v>
      </c>
    </row>
    <row r="37" spans="1:22">
      <c r="A37" t="str">
        <f t="shared" si="0"/>
        <v>102260</v>
      </c>
      <c r="B37" s="22" t="s">
        <v>36</v>
      </c>
      <c r="C37" s="62">
        <v>2461</v>
      </c>
      <c r="D37" s="62">
        <v>2500</v>
      </c>
      <c r="E37" s="63">
        <v>0.98440000000000005</v>
      </c>
      <c r="F37" s="62">
        <v>-39</v>
      </c>
      <c r="G37" s="62">
        <v>344.5</v>
      </c>
      <c r="H37" s="62">
        <v>355.5</v>
      </c>
      <c r="I37" s="63">
        <v>0.96905766526019688</v>
      </c>
      <c r="J37" s="62">
        <v>-11</v>
      </c>
      <c r="K37" s="62">
        <v>2006.5</v>
      </c>
      <c r="L37" s="62">
        <v>2120</v>
      </c>
      <c r="M37" s="63">
        <v>0.94646226415094337</v>
      </c>
      <c r="N37" s="62">
        <v>-113.5</v>
      </c>
      <c r="O37" s="62">
        <v>310.5</v>
      </c>
      <c r="P37" s="62">
        <v>356.5</v>
      </c>
      <c r="Q37" s="63">
        <v>0.87096774193548387</v>
      </c>
      <c r="R37" s="62">
        <v>-46</v>
      </c>
      <c r="S37" s="84">
        <f t="shared" si="1"/>
        <v>5122.5</v>
      </c>
      <c r="T37" s="84">
        <f t="shared" si="2"/>
        <v>5332</v>
      </c>
      <c r="U37" s="85">
        <f t="shared" si="3"/>
        <v>0.9607089272318079</v>
      </c>
      <c r="V37" s="84">
        <f t="shared" si="4"/>
        <v>-209.5</v>
      </c>
    </row>
    <row r="38" spans="1:22">
      <c r="A38" t="str">
        <f t="shared" si="0"/>
        <v>102034</v>
      </c>
      <c r="B38" s="22" t="s">
        <v>33</v>
      </c>
      <c r="C38" s="62">
        <v>1415.5</v>
      </c>
      <c r="D38" s="62">
        <v>1426.5</v>
      </c>
      <c r="E38" s="63">
        <v>0.99228881878724151</v>
      </c>
      <c r="F38" s="62">
        <v>-11</v>
      </c>
      <c r="G38" s="62">
        <v>727</v>
      </c>
      <c r="H38" s="62">
        <v>346.5</v>
      </c>
      <c r="I38" s="63">
        <v>2.0981240981240981</v>
      </c>
      <c r="J38" s="62">
        <v>380.5</v>
      </c>
      <c r="K38" s="62">
        <v>1380</v>
      </c>
      <c r="L38" s="62">
        <v>1426</v>
      </c>
      <c r="M38" s="63">
        <v>0.967741935483871</v>
      </c>
      <c r="N38" s="62">
        <v>-46</v>
      </c>
      <c r="O38" s="62">
        <v>425</v>
      </c>
      <c r="P38" s="62">
        <v>356.5</v>
      </c>
      <c r="Q38" s="63">
        <v>1.1921458625525947</v>
      </c>
      <c r="R38" s="62">
        <v>68.5</v>
      </c>
      <c r="S38" s="84">
        <f t="shared" si="1"/>
        <v>3947.5</v>
      </c>
      <c r="T38" s="84">
        <f t="shared" si="2"/>
        <v>3555.5</v>
      </c>
      <c r="U38" s="85">
        <f t="shared" si="3"/>
        <v>1.110251722683167</v>
      </c>
      <c r="V38" s="84">
        <f t="shared" si="4"/>
        <v>392</v>
      </c>
    </row>
    <row r="39" spans="1:22">
      <c r="A39" t="str">
        <f t="shared" si="0"/>
        <v>102240</v>
      </c>
      <c r="B39" s="22" t="s">
        <v>34</v>
      </c>
      <c r="C39" s="62">
        <v>982.75</v>
      </c>
      <c r="D39" s="62">
        <v>1088.75</v>
      </c>
      <c r="E39" s="63">
        <v>0.90264064293915036</v>
      </c>
      <c r="F39" s="62">
        <v>-106</v>
      </c>
      <c r="G39" s="62">
        <v>65.5</v>
      </c>
      <c r="H39" s="62">
        <v>0</v>
      </c>
      <c r="I39" s="63" t="s">
        <v>280</v>
      </c>
      <c r="J39" s="62">
        <v>65.5</v>
      </c>
      <c r="K39" s="62">
        <v>984</v>
      </c>
      <c r="L39" s="62">
        <v>1115.5</v>
      </c>
      <c r="M39" s="63">
        <v>0.88211564320932312</v>
      </c>
      <c r="N39" s="62">
        <v>-131.5</v>
      </c>
      <c r="O39" s="62">
        <v>69</v>
      </c>
      <c r="P39" s="62">
        <v>0</v>
      </c>
      <c r="Q39" s="63">
        <v>1</v>
      </c>
      <c r="R39" s="62">
        <v>69</v>
      </c>
      <c r="S39" s="84">
        <f t="shared" si="1"/>
        <v>2101.25</v>
      </c>
      <c r="T39" s="84">
        <f t="shared" si="2"/>
        <v>2204.25</v>
      </c>
      <c r="U39" s="85">
        <f t="shared" si="3"/>
        <v>0.95327208801179542</v>
      </c>
      <c r="V39" s="84">
        <f t="shared" si="4"/>
        <v>-103</v>
      </c>
    </row>
    <row r="40" spans="1:22">
      <c r="A40" t="str">
        <f t="shared" si="0"/>
        <v>102266</v>
      </c>
      <c r="B40" s="22" t="s">
        <v>41</v>
      </c>
      <c r="C40" s="62">
        <v>2034.5</v>
      </c>
      <c r="D40" s="62">
        <v>2189</v>
      </c>
      <c r="E40" s="63">
        <v>0.92941982640475107</v>
      </c>
      <c r="F40" s="62">
        <v>-154.5</v>
      </c>
      <c r="G40" s="62">
        <v>711.45</v>
      </c>
      <c r="H40" s="62">
        <v>723.2</v>
      </c>
      <c r="I40" s="63">
        <v>0.98375276548672563</v>
      </c>
      <c r="J40" s="62">
        <v>-11.75</v>
      </c>
      <c r="K40" s="62">
        <v>2001</v>
      </c>
      <c r="L40" s="62">
        <v>2139</v>
      </c>
      <c r="M40" s="63">
        <v>0.93548387096774188</v>
      </c>
      <c r="N40" s="62">
        <v>-138</v>
      </c>
      <c r="O40" s="62">
        <v>655.5</v>
      </c>
      <c r="P40" s="62">
        <v>713</v>
      </c>
      <c r="Q40" s="63">
        <v>0.91935483870967738</v>
      </c>
      <c r="R40" s="62">
        <v>-57.5</v>
      </c>
      <c r="S40" s="84">
        <f t="shared" si="1"/>
        <v>5402.45</v>
      </c>
      <c r="T40" s="84">
        <f t="shared" si="2"/>
        <v>5764.2</v>
      </c>
      <c r="U40" s="85">
        <f t="shared" si="3"/>
        <v>0.93724194163977659</v>
      </c>
      <c r="V40" s="84">
        <f t="shared" si="4"/>
        <v>-361.75</v>
      </c>
    </row>
    <row r="41" spans="1:22" s="5" customFormat="1">
      <c r="A41"/>
      <c r="B41" s="65" t="s">
        <v>276</v>
      </c>
      <c r="C41" s="66">
        <v>22157.233333333334</v>
      </c>
      <c r="D41" s="66">
        <v>24555</v>
      </c>
      <c r="E41" s="67">
        <v>0.90235118441593698</v>
      </c>
      <c r="F41" s="66">
        <v>-2397.7666666666664</v>
      </c>
      <c r="G41" s="66">
        <v>3428.1166666666668</v>
      </c>
      <c r="H41" s="66">
        <v>3207.2</v>
      </c>
      <c r="I41" s="68">
        <v>1.0688814750145508</v>
      </c>
      <c r="J41" s="66">
        <v>220.91666666666697</v>
      </c>
      <c r="K41" s="66">
        <v>20792.266666666666</v>
      </c>
      <c r="L41" s="66">
        <v>23317</v>
      </c>
      <c r="M41" s="67">
        <v>0.8917213478006033</v>
      </c>
      <c r="N41" s="66">
        <v>-2524.7333333333336</v>
      </c>
      <c r="O41" s="66">
        <v>2886.5</v>
      </c>
      <c r="P41" s="66">
        <v>3208.5</v>
      </c>
      <c r="Q41" s="67">
        <v>0.89964157706093195</v>
      </c>
      <c r="R41" s="66">
        <v>-322</v>
      </c>
      <c r="S41" s="86">
        <f t="shared" si="1"/>
        <v>49264.116666666669</v>
      </c>
      <c r="T41" s="86">
        <f t="shared" si="2"/>
        <v>54287.7</v>
      </c>
      <c r="U41" s="87">
        <f t="shared" si="3"/>
        <v>0.90746369189828768</v>
      </c>
      <c r="V41" s="86">
        <f t="shared" si="4"/>
        <v>-5023.5833333333285</v>
      </c>
    </row>
    <row r="42" spans="1:22">
      <c r="A42" t="str">
        <f t="shared" si="0"/>
        <v>102177</v>
      </c>
      <c r="B42" s="22" t="s">
        <v>45</v>
      </c>
      <c r="C42" s="62">
        <v>716.5</v>
      </c>
      <c r="D42" s="62">
        <v>746.5</v>
      </c>
      <c r="E42" s="63">
        <v>0.95981245813797722</v>
      </c>
      <c r="F42" s="62">
        <v>-30</v>
      </c>
      <c r="G42" s="62">
        <v>0</v>
      </c>
      <c r="H42" s="62">
        <v>0</v>
      </c>
      <c r="I42" s="63" t="s">
        <v>280</v>
      </c>
      <c r="J42" s="62">
        <v>0</v>
      </c>
      <c r="K42" s="62">
        <v>744</v>
      </c>
      <c r="L42" s="62">
        <v>744</v>
      </c>
      <c r="M42" s="63">
        <v>1</v>
      </c>
      <c r="N42" s="62">
        <v>0</v>
      </c>
      <c r="O42" s="62">
        <v>0</v>
      </c>
      <c r="P42" s="62">
        <v>0</v>
      </c>
      <c r="Q42" s="63">
        <v>1</v>
      </c>
      <c r="R42" s="62">
        <v>0</v>
      </c>
      <c r="S42" s="84">
        <f t="shared" si="1"/>
        <v>1460.5</v>
      </c>
      <c r="T42" s="84">
        <f t="shared" si="2"/>
        <v>1490.5</v>
      </c>
      <c r="U42" s="85">
        <f t="shared" si="3"/>
        <v>0.97987252599798724</v>
      </c>
      <c r="V42" s="84">
        <f t="shared" si="4"/>
        <v>-30</v>
      </c>
    </row>
    <row r="43" spans="1:22" s="70" customFormat="1">
      <c r="A43" t="str">
        <f t="shared" si="0"/>
        <v>102074</v>
      </c>
      <c r="B43" s="22" t="s">
        <v>44</v>
      </c>
      <c r="C43" s="62">
        <v>2239</v>
      </c>
      <c r="D43" s="62">
        <v>2723.25</v>
      </c>
      <c r="E43" s="63">
        <v>0.82217938125401635</v>
      </c>
      <c r="F43" s="62">
        <v>-484.25</v>
      </c>
      <c r="G43" s="62">
        <v>747.5</v>
      </c>
      <c r="H43" s="62">
        <v>1261</v>
      </c>
      <c r="I43" s="63">
        <v>0.59278350515463918</v>
      </c>
      <c r="J43" s="62">
        <v>-513.5</v>
      </c>
      <c r="K43" s="62">
        <v>2146</v>
      </c>
      <c r="L43" s="62">
        <v>2604</v>
      </c>
      <c r="M43" s="63">
        <v>0.82411674347158215</v>
      </c>
      <c r="N43" s="62">
        <v>-458</v>
      </c>
      <c r="O43" s="62">
        <v>598</v>
      </c>
      <c r="P43" s="62">
        <v>744</v>
      </c>
      <c r="Q43" s="63">
        <v>0.80376344086021501</v>
      </c>
      <c r="R43" s="62">
        <v>-146</v>
      </c>
      <c r="S43" s="84">
        <f t="shared" si="1"/>
        <v>5730.5</v>
      </c>
      <c r="T43" s="84">
        <f t="shared" si="2"/>
        <v>7332.25</v>
      </c>
      <c r="U43" s="85">
        <f t="shared" si="3"/>
        <v>0.78154727402911794</v>
      </c>
      <c r="V43" s="84">
        <f t="shared" si="4"/>
        <v>-1601.75</v>
      </c>
    </row>
    <row r="44" spans="1:22">
      <c r="A44" t="str">
        <f t="shared" si="0"/>
        <v>102077</v>
      </c>
      <c r="B44" s="22" t="s">
        <v>47</v>
      </c>
      <c r="C44" s="62">
        <v>5045</v>
      </c>
      <c r="D44" s="62">
        <v>5383.5</v>
      </c>
      <c r="E44" s="64">
        <v>0.93712268970000934</v>
      </c>
      <c r="F44" s="62">
        <v>-338.5</v>
      </c>
      <c r="G44" s="62">
        <v>538</v>
      </c>
      <c r="H44" s="62">
        <v>1082.5</v>
      </c>
      <c r="I44" s="63">
        <v>0.49699769053117782</v>
      </c>
      <c r="J44" s="62">
        <v>-544.5</v>
      </c>
      <c r="K44" s="62">
        <v>4614.75</v>
      </c>
      <c r="L44" s="62">
        <v>5002.5</v>
      </c>
      <c r="M44" s="63">
        <v>0.92248875562218891</v>
      </c>
      <c r="N44" s="62">
        <v>-387.75</v>
      </c>
      <c r="O44" s="62">
        <v>667</v>
      </c>
      <c r="P44" s="62">
        <v>1058</v>
      </c>
      <c r="Q44" s="63">
        <v>0.63043478260869568</v>
      </c>
      <c r="R44" s="62">
        <v>-391</v>
      </c>
      <c r="S44" s="84">
        <f t="shared" si="1"/>
        <v>10864.75</v>
      </c>
      <c r="T44" s="84">
        <f t="shared" si="2"/>
        <v>12526.5</v>
      </c>
      <c r="U44" s="85">
        <f t="shared" si="3"/>
        <v>0.86734123657845363</v>
      </c>
      <c r="V44" s="84">
        <f t="shared" si="4"/>
        <v>-1661.75</v>
      </c>
    </row>
    <row r="45" spans="1:22">
      <c r="A45" t="str">
        <f t="shared" si="0"/>
        <v>102068</v>
      </c>
      <c r="B45" s="22" t="s">
        <v>43</v>
      </c>
      <c r="C45" s="62">
        <v>3467</v>
      </c>
      <c r="D45" s="62">
        <v>3681.5</v>
      </c>
      <c r="E45" s="63">
        <v>0.94173570555480102</v>
      </c>
      <c r="F45" s="62">
        <v>-214.5</v>
      </c>
      <c r="G45" s="62">
        <v>666</v>
      </c>
      <c r="H45" s="62">
        <v>763</v>
      </c>
      <c r="I45" s="63">
        <v>0.87287024901703802</v>
      </c>
      <c r="J45" s="62">
        <v>-97</v>
      </c>
      <c r="K45" s="62">
        <v>3254</v>
      </c>
      <c r="L45" s="62">
        <v>3336</v>
      </c>
      <c r="M45" s="63">
        <v>0.97541966426858517</v>
      </c>
      <c r="N45" s="62">
        <v>-82</v>
      </c>
      <c r="O45" s="62">
        <v>683</v>
      </c>
      <c r="P45" s="62">
        <v>744</v>
      </c>
      <c r="Q45" s="63">
        <v>0.918010752688172</v>
      </c>
      <c r="R45" s="62">
        <v>-61</v>
      </c>
      <c r="S45" s="84">
        <f t="shared" si="1"/>
        <v>8070</v>
      </c>
      <c r="T45" s="84">
        <f t="shared" si="2"/>
        <v>8524.5</v>
      </c>
      <c r="U45" s="85">
        <f t="shared" si="3"/>
        <v>0.94668308991729722</v>
      </c>
      <c r="V45" s="84">
        <f t="shared" si="4"/>
        <v>-454.5</v>
      </c>
    </row>
    <row r="46" spans="1:22">
      <c r="A46" t="str">
        <f t="shared" si="0"/>
        <v>102075</v>
      </c>
      <c r="B46" s="22" t="s">
        <v>42</v>
      </c>
      <c r="C46" s="62">
        <v>1031</v>
      </c>
      <c r="D46" s="62">
        <v>1109</v>
      </c>
      <c r="E46" s="63">
        <v>0.92966636609558162</v>
      </c>
      <c r="F46" s="62">
        <v>-78</v>
      </c>
      <c r="G46" s="62">
        <v>391.5</v>
      </c>
      <c r="H46" s="62">
        <v>684</v>
      </c>
      <c r="I46" s="63">
        <v>0.57236842105263153</v>
      </c>
      <c r="J46" s="62">
        <v>-292.5</v>
      </c>
      <c r="K46" s="62">
        <v>705.5</v>
      </c>
      <c r="L46" s="62">
        <v>728.5</v>
      </c>
      <c r="M46" s="63">
        <v>0.96842827728208647</v>
      </c>
      <c r="N46" s="62">
        <v>-23</v>
      </c>
      <c r="O46" s="62">
        <v>408</v>
      </c>
      <c r="P46" s="62">
        <v>624</v>
      </c>
      <c r="Q46" s="63">
        <v>0.65384615384615385</v>
      </c>
      <c r="R46" s="62">
        <v>-216</v>
      </c>
      <c r="S46" s="84">
        <f t="shared" si="1"/>
        <v>2536</v>
      </c>
      <c r="T46" s="84">
        <f t="shared" si="2"/>
        <v>3145.5</v>
      </c>
      <c r="U46" s="85">
        <f t="shared" si="3"/>
        <v>0.80623112382769035</v>
      </c>
      <c r="V46" s="84">
        <f t="shared" si="4"/>
        <v>-609.5</v>
      </c>
    </row>
    <row r="47" spans="1:22" s="5" customFormat="1">
      <c r="A47" t="str">
        <f t="shared" si="0"/>
        <v>102078</v>
      </c>
      <c r="B47" s="22" t="s">
        <v>46</v>
      </c>
      <c r="C47" s="62">
        <v>1200.5</v>
      </c>
      <c r="D47" s="62">
        <v>1281.25</v>
      </c>
      <c r="E47" s="63">
        <v>0.93697560975609762</v>
      </c>
      <c r="F47" s="62">
        <v>-80.75</v>
      </c>
      <c r="G47" s="62">
        <v>842.58333333333337</v>
      </c>
      <c r="H47" s="62">
        <v>929.25</v>
      </c>
      <c r="I47" s="63">
        <v>0.9067348219890593</v>
      </c>
      <c r="J47" s="62">
        <v>-86.666666666666629</v>
      </c>
      <c r="K47" s="62">
        <v>792.75</v>
      </c>
      <c r="L47" s="62">
        <v>814</v>
      </c>
      <c r="M47" s="63">
        <v>0.97389434889434889</v>
      </c>
      <c r="N47" s="62">
        <v>-21.25</v>
      </c>
      <c r="O47" s="62">
        <v>594</v>
      </c>
      <c r="P47" s="62">
        <v>572</v>
      </c>
      <c r="Q47" s="63">
        <v>1.0384615384615385</v>
      </c>
      <c r="R47" s="62">
        <v>22</v>
      </c>
      <c r="S47" s="84">
        <f t="shared" si="1"/>
        <v>3429.8333333333335</v>
      </c>
      <c r="T47" s="84">
        <f t="shared" si="2"/>
        <v>3596.5</v>
      </c>
      <c r="U47" s="85">
        <f t="shared" si="3"/>
        <v>0.9536586496130498</v>
      </c>
      <c r="V47" s="84">
        <f t="shared" si="4"/>
        <v>-166.66666666666652</v>
      </c>
    </row>
    <row r="48" spans="1:22" s="5" customFormat="1">
      <c r="A48"/>
      <c r="B48" s="65" t="s">
        <v>277</v>
      </c>
      <c r="C48" s="66">
        <v>13699</v>
      </c>
      <c r="D48" s="66">
        <v>14925</v>
      </c>
      <c r="E48" s="67">
        <v>0.91785594639865997</v>
      </c>
      <c r="F48" s="66">
        <v>-1226</v>
      </c>
      <c r="G48" s="66">
        <v>3185.5833333333335</v>
      </c>
      <c r="H48" s="66">
        <v>4719.75</v>
      </c>
      <c r="I48" s="67">
        <v>0.67494747250030906</v>
      </c>
      <c r="J48" s="66">
        <v>-1534.1666666666665</v>
      </c>
      <c r="K48" s="66">
        <v>12257</v>
      </c>
      <c r="L48" s="66">
        <v>13229</v>
      </c>
      <c r="M48" s="67">
        <v>0.92652505858341527</v>
      </c>
      <c r="N48" s="66">
        <v>-972</v>
      </c>
      <c r="O48" s="66">
        <v>2950</v>
      </c>
      <c r="P48" s="66">
        <v>3742</v>
      </c>
      <c r="Q48" s="69">
        <v>0.78834847675040087</v>
      </c>
      <c r="R48" s="66">
        <v>-792</v>
      </c>
      <c r="S48" s="86">
        <f t="shared" si="1"/>
        <v>32091.583333333332</v>
      </c>
      <c r="T48" s="86">
        <f t="shared" si="2"/>
        <v>36615.75</v>
      </c>
      <c r="U48" s="87">
        <f t="shared" si="3"/>
        <v>0.87644205931418395</v>
      </c>
      <c r="V48" s="86">
        <f t="shared" si="4"/>
        <v>-4524.1666666666679</v>
      </c>
    </row>
    <row r="49" spans="2:22" s="5" customFormat="1">
      <c r="B49" s="75" t="s">
        <v>63</v>
      </c>
      <c r="C49" s="76">
        <v>87978.500000000015</v>
      </c>
      <c r="D49" s="76">
        <v>94295.349999999991</v>
      </c>
      <c r="E49" s="77">
        <v>0.93300995224048722</v>
      </c>
      <c r="F49" s="76">
        <v>-6316.8499999999767</v>
      </c>
      <c r="G49" s="76">
        <v>39508.283333333333</v>
      </c>
      <c r="H49" s="76">
        <v>38877.333333333328</v>
      </c>
      <c r="I49" s="77">
        <v>1.0162292509774333</v>
      </c>
      <c r="J49" s="76">
        <v>630.95000000000437</v>
      </c>
      <c r="K49" s="76">
        <v>73939.599999999991</v>
      </c>
      <c r="L49" s="76">
        <v>78503.75</v>
      </c>
      <c r="M49" s="77">
        <v>0.94186073913666535</v>
      </c>
      <c r="N49" s="76">
        <v>-3496.7333333333336</v>
      </c>
      <c r="O49" s="76">
        <v>31109.916666666668</v>
      </c>
      <c r="P49" s="76">
        <v>27668.25</v>
      </c>
      <c r="Q49" s="78">
        <v>1.1243904716296358</v>
      </c>
      <c r="R49" s="76">
        <v>3441.6666666666665</v>
      </c>
      <c r="S49" s="88">
        <f t="shared" si="1"/>
        <v>232536.3</v>
      </c>
      <c r="T49" s="88">
        <f t="shared" si="2"/>
        <v>239344.68333333329</v>
      </c>
      <c r="U49" s="89">
        <f t="shared" si="3"/>
        <v>0.97155406488034946</v>
      </c>
      <c r="V49" s="88">
        <f t="shared" si="4"/>
        <v>-6808.3833333333023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90"/>
      <c r="T50" s="90"/>
      <c r="U50" s="90"/>
      <c r="V50" s="90"/>
    </row>
    <row r="53" spans="2:22">
      <c r="C53" s="72">
        <f>C48+C41+C31+C23+C15</f>
        <v>87978.500000000015</v>
      </c>
      <c r="D53" s="72">
        <f>D48+D41+D31+D23+D15</f>
        <v>94295.349999999991</v>
      </c>
      <c r="E53" s="73"/>
      <c r="F53" s="72"/>
      <c r="G53" s="72">
        <f>G48+G41+G31+G23+G15</f>
        <v>39508.283333333333</v>
      </c>
      <c r="H53" s="72">
        <f>H48+H41+H31+H23+H15</f>
        <v>38877.333333333328</v>
      </c>
      <c r="I53" s="73"/>
      <c r="J53" s="74"/>
      <c r="K53" s="72">
        <f>K48+K41+K31+K23+K15</f>
        <v>73939.599999999991</v>
      </c>
      <c r="L53" s="72">
        <f>L48+L41+L31+L23+L15</f>
        <v>78503.75</v>
      </c>
      <c r="M53" s="74"/>
      <c r="N53" s="72"/>
      <c r="O53" s="72">
        <f>O48+O41+O31+O23+O15</f>
        <v>31109.916666666668</v>
      </c>
      <c r="P53" s="72">
        <f>P48+P41+P31+P23+P15</f>
        <v>27668.25</v>
      </c>
      <c r="Q53" s="74"/>
      <c r="R53" s="72"/>
    </row>
    <row r="54" spans="2:22">
      <c r="C54" s="72" t="b">
        <f>C53=C49</f>
        <v>1</v>
      </c>
      <c r="D54" s="72" t="b">
        <f>D53=D49</f>
        <v>1</v>
      </c>
      <c r="E54" s="73"/>
      <c r="F54" s="72"/>
      <c r="G54" s="72" t="b">
        <f>G53=G49</f>
        <v>1</v>
      </c>
      <c r="H54" s="72" t="b">
        <f>H53=H49</f>
        <v>1</v>
      </c>
      <c r="I54" s="73"/>
      <c r="J54" s="74"/>
      <c r="K54" s="72" t="b">
        <f>K53=K49</f>
        <v>1</v>
      </c>
      <c r="L54" s="72" t="b">
        <f>L53=L49</f>
        <v>1</v>
      </c>
      <c r="M54" s="74"/>
      <c r="N54" s="72"/>
      <c r="O54" s="72" t="b">
        <f>O53=O49</f>
        <v>1</v>
      </c>
      <c r="P54" s="72" t="b">
        <f>P53=P49</f>
        <v>1</v>
      </c>
      <c r="Q54" s="74"/>
      <c r="R54" s="72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1" max="1" width="8.85546875" style="13" bestFit="1" customWidth="1"/>
    <col min="2" max="2" width="14.42578125" style="13" bestFit="1" customWidth="1"/>
    <col min="3" max="3" width="21" style="13" bestFit="1" customWidth="1"/>
    <col min="4" max="5" width="20" style="13" bestFit="1" customWidth="1"/>
    <col min="6" max="6" width="9.140625" style="13"/>
    <col min="7" max="7" width="11.140625" style="13" customWidth="1"/>
    <col min="8" max="8" width="20" style="13" customWidth="1"/>
    <col min="9" max="16384" width="9.140625" style="13"/>
  </cols>
  <sheetData>
    <row r="1" spans="1:5" s="14" customFormat="1">
      <c r="A1" s="14" t="s">
        <v>152</v>
      </c>
      <c r="B1" s="14" t="s">
        <v>153</v>
      </c>
      <c r="C1" s="14" t="s">
        <v>154</v>
      </c>
      <c r="D1" s="14" t="s">
        <v>155</v>
      </c>
      <c r="E1" s="14" t="s">
        <v>156</v>
      </c>
    </row>
    <row r="2" spans="1:5">
      <c r="A2" s="13" t="s">
        <v>157</v>
      </c>
      <c r="B2" s="13">
        <v>201712</v>
      </c>
      <c r="C2" s="13" t="s">
        <v>118</v>
      </c>
      <c r="D2" s="13">
        <v>898</v>
      </c>
      <c r="E2" s="13">
        <v>930</v>
      </c>
    </row>
    <row r="3" spans="1:5">
      <c r="A3" s="13" t="s">
        <v>157</v>
      </c>
      <c r="B3" s="13">
        <v>201712</v>
      </c>
      <c r="C3" s="13" t="s">
        <v>119</v>
      </c>
      <c r="D3" s="13">
        <v>913</v>
      </c>
      <c r="E3" s="13">
        <v>930</v>
      </c>
    </row>
    <row r="4" spans="1:5">
      <c r="A4" s="13" t="s">
        <v>157</v>
      </c>
      <c r="B4" s="13">
        <v>201712</v>
      </c>
      <c r="C4" s="13" t="s">
        <v>136</v>
      </c>
      <c r="D4" s="13">
        <v>488</v>
      </c>
      <c r="E4" s="13">
        <v>682</v>
      </c>
    </row>
    <row r="5" spans="1:5">
      <c r="A5" s="13" t="s">
        <v>157</v>
      </c>
      <c r="B5" s="13">
        <v>201712</v>
      </c>
      <c r="C5" s="13" t="s">
        <v>137</v>
      </c>
      <c r="D5" s="13">
        <v>339</v>
      </c>
      <c r="E5" s="13">
        <v>496</v>
      </c>
    </row>
    <row r="6" spans="1:5">
      <c r="A6" s="13" t="s">
        <v>157</v>
      </c>
      <c r="B6" s="13">
        <v>201712</v>
      </c>
      <c r="C6" s="13" t="s">
        <v>138</v>
      </c>
      <c r="D6" s="13">
        <v>204</v>
      </c>
      <c r="E6" s="13">
        <v>0</v>
      </c>
    </row>
    <row r="7" spans="1:5">
      <c r="A7" s="13" t="s">
        <v>157</v>
      </c>
      <c r="B7" s="13">
        <v>201712</v>
      </c>
      <c r="C7" s="13" t="s">
        <v>139</v>
      </c>
      <c r="D7" s="13">
        <v>401</v>
      </c>
      <c r="E7" s="13">
        <v>496</v>
      </c>
    </row>
    <row r="8" spans="1:5">
      <c r="A8" s="13" t="s">
        <v>157</v>
      </c>
      <c r="B8" s="13">
        <v>201712</v>
      </c>
      <c r="C8" s="13" t="s">
        <v>270</v>
      </c>
      <c r="D8" s="13">
        <v>21</v>
      </c>
      <c r="E8" s="13">
        <v>0</v>
      </c>
    </row>
    <row r="9" spans="1:5">
      <c r="A9" s="13" t="s">
        <v>157</v>
      </c>
      <c r="B9" s="13">
        <v>201712</v>
      </c>
      <c r="C9" s="13" t="s">
        <v>158</v>
      </c>
      <c r="D9" s="13">
        <v>308</v>
      </c>
      <c r="E9" s="13">
        <v>372</v>
      </c>
    </row>
    <row r="10" spans="1:5">
      <c r="A10" s="13" t="s">
        <v>157</v>
      </c>
      <c r="B10" s="13">
        <v>201712</v>
      </c>
      <c r="C10" s="13" t="s">
        <v>159</v>
      </c>
      <c r="D10" s="13">
        <v>143</v>
      </c>
      <c r="E10" s="13">
        <v>248</v>
      </c>
    </row>
    <row r="11" spans="1:5">
      <c r="A11" s="13" t="s">
        <v>157</v>
      </c>
      <c r="B11" s="13">
        <v>201712</v>
      </c>
      <c r="C11" s="13" t="s">
        <v>144</v>
      </c>
      <c r="D11" s="13">
        <v>896</v>
      </c>
      <c r="E11" s="13">
        <v>1178</v>
      </c>
    </row>
    <row r="12" spans="1:5">
      <c r="A12" s="13" t="s">
        <v>157</v>
      </c>
      <c r="B12" s="13">
        <v>201712</v>
      </c>
      <c r="C12" s="13" t="s">
        <v>146</v>
      </c>
      <c r="D12" s="13">
        <v>298</v>
      </c>
      <c r="E12" s="13">
        <v>496</v>
      </c>
    </row>
    <row r="13" spans="1:5">
      <c r="A13" s="13" t="s">
        <v>157</v>
      </c>
      <c r="B13" s="13">
        <v>201712</v>
      </c>
      <c r="C13" s="13" t="s">
        <v>160</v>
      </c>
      <c r="D13" s="13">
        <v>99</v>
      </c>
      <c r="E13" s="13">
        <v>0</v>
      </c>
    </row>
    <row r="14" spans="1:5">
      <c r="A14" s="13" t="s">
        <v>157</v>
      </c>
      <c r="B14" s="13">
        <v>201712</v>
      </c>
      <c r="C14" s="13" t="s">
        <v>148</v>
      </c>
      <c r="D14" s="13">
        <v>389</v>
      </c>
      <c r="E14" s="13">
        <v>682</v>
      </c>
    </row>
    <row r="15" spans="1:5">
      <c r="A15" s="13" t="s">
        <v>157</v>
      </c>
      <c r="B15" s="13">
        <v>201712</v>
      </c>
      <c r="C15" s="13" t="s">
        <v>174</v>
      </c>
      <c r="D15" s="13">
        <v>4</v>
      </c>
      <c r="E15" s="13">
        <v>0</v>
      </c>
    </row>
    <row r="16" spans="1:5">
      <c r="A16" s="13" t="s">
        <v>157</v>
      </c>
      <c r="B16" s="13">
        <v>201712</v>
      </c>
      <c r="C16" s="13" t="s">
        <v>161</v>
      </c>
      <c r="D16" s="13">
        <v>148</v>
      </c>
      <c r="E16" s="13">
        <v>0</v>
      </c>
    </row>
    <row r="17" spans="1:5">
      <c r="A17" s="13" t="s">
        <v>157</v>
      </c>
      <c r="B17" s="13">
        <v>201712</v>
      </c>
      <c r="C17" s="13" t="s">
        <v>109</v>
      </c>
      <c r="D17" s="13">
        <v>885</v>
      </c>
      <c r="E17" s="13">
        <v>930</v>
      </c>
    </row>
    <row r="18" spans="1:5">
      <c r="A18" s="13" t="s">
        <v>157</v>
      </c>
      <c r="B18" s="13">
        <v>201712</v>
      </c>
      <c r="C18" s="13" t="s">
        <v>162</v>
      </c>
      <c r="D18" s="13">
        <v>10</v>
      </c>
      <c r="E18" s="13">
        <v>0</v>
      </c>
    </row>
    <row r="19" spans="1:5">
      <c r="A19" s="13" t="s">
        <v>157</v>
      </c>
      <c r="B19" s="13">
        <v>201712</v>
      </c>
      <c r="C19" s="13" t="s">
        <v>271</v>
      </c>
      <c r="D19" s="13">
        <v>20</v>
      </c>
      <c r="E19" s="13">
        <v>0</v>
      </c>
    </row>
    <row r="20" spans="1:5">
      <c r="A20" s="13" t="s">
        <v>157</v>
      </c>
      <c r="B20" s="13">
        <v>201712</v>
      </c>
      <c r="C20" s="13" t="s">
        <v>111</v>
      </c>
      <c r="D20" s="13">
        <v>502</v>
      </c>
      <c r="E20" s="13">
        <v>527</v>
      </c>
    </row>
    <row r="21" spans="1:5">
      <c r="A21" s="13" t="s">
        <v>157</v>
      </c>
      <c r="B21" s="13">
        <v>201712</v>
      </c>
      <c r="C21" s="13" t="s">
        <v>113</v>
      </c>
      <c r="D21" s="13">
        <v>604</v>
      </c>
      <c r="E21" s="13">
        <v>620</v>
      </c>
    </row>
    <row r="22" spans="1:5">
      <c r="A22" s="13" t="s">
        <v>157</v>
      </c>
      <c r="B22" s="13">
        <v>201712</v>
      </c>
      <c r="C22" s="13" t="s">
        <v>114</v>
      </c>
      <c r="D22" s="13">
        <v>404</v>
      </c>
      <c r="E22" s="13">
        <v>434</v>
      </c>
    </row>
    <row r="23" spans="1:5">
      <c r="A23" s="13" t="s">
        <v>157</v>
      </c>
      <c r="B23" s="13">
        <v>201712</v>
      </c>
      <c r="C23" s="13" t="s">
        <v>116</v>
      </c>
      <c r="D23" s="13">
        <v>554</v>
      </c>
      <c r="E23" s="13">
        <v>558</v>
      </c>
    </row>
    <row r="24" spans="1:5">
      <c r="A24" s="13" t="s">
        <v>157</v>
      </c>
      <c r="B24" s="13">
        <v>201712</v>
      </c>
      <c r="C24" s="13" t="s">
        <v>163</v>
      </c>
      <c r="D24" s="13">
        <v>7</v>
      </c>
      <c r="E24" s="13">
        <v>0</v>
      </c>
    </row>
    <row r="25" spans="1:5">
      <c r="A25" s="13" t="s">
        <v>157</v>
      </c>
      <c r="B25" s="13">
        <v>201712</v>
      </c>
      <c r="C25" s="13" t="s">
        <v>132</v>
      </c>
      <c r="D25" s="13">
        <v>880</v>
      </c>
      <c r="E25" s="13">
        <v>992</v>
      </c>
    </row>
    <row r="26" spans="1:5">
      <c r="A26" s="13" t="s">
        <v>157</v>
      </c>
      <c r="B26" s="13">
        <v>201712</v>
      </c>
      <c r="C26" s="13" t="s">
        <v>164</v>
      </c>
      <c r="D26" s="13">
        <v>13</v>
      </c>
      <c r="E26" s="13">
        <v>0</v>
      </c>
    </row>
    <row r="27" spans="1:5">
      <c r="A27" s="13" t="s">
        <v>157</v>
      </c>
      <c r="B27" s="13">
        <v>201712</v>
      </c>
      <c r="C27" s="13" t="s">
        <v>269</v>
      </c>
      <c r="D27" s="13">
        <v>4</v>
      </c>
      <c r="E27" s="13">
        <v>0</v>
      </c>
    </row>
    <row r="28" spans="1:5">
      <c r="A28" s="13" t="s">
        <v>157</v>
      </c>
      <c r="B28" s="13">
        <v>201712</v>
      </c>
      <c r="C28" s="13" t="s">
        <v>121</v>
      </c>
      <c r="D28" s="13">
        <v>677</v>
      </c>
      <c r="E28" s="13">
        <v>744</v>
      </c>
    </row>
    <row r="29" spans="1:5">
      <c r="A29" s="13" t="s">
        <v>157</v>
      </c>
      <c r="B29" s="13">
        <v>201712</v>
      </c>
      <c r="C29" s="13" t="s">
        <v>123</v>
      </c>
      <c r="D29" s="13">
        <v>707</v>
      </c>
      <c r="E29" s="13">
        <v>744</v>
      </c>
    </row>
    <row r="30" spans="1:5">
      <c r="A30" s="13" t="s">
        <v>157</v>
      </c>
      <c r="B30" s="13">
        <v>201712</v>
      </c>
      <c r="C30" s="13" t="s">
        <v>107</v>
      </c>
      <c r="D30" s="13">
        <v>751</v>
      </c>
      <c r="E30" s="13">
        <v>744</v>
      </c>
    </row>
    <row r="31" spans="1:5">
      <c r="A31" s="13" t="s">
        <v>157</v>
      </c>
      <c r="B31" s="13">
        <v>201712</v>
      </c>
      <c r="C31" s="13" t="s">
        <v>165</v>
      </c>
      <c r="D31" s="13">
        <v>20</v>
      </c>
      <c r="E31" s="13">
        <v>0</v>
      </c>
    </row>
    <row r="32" spans="1:5">
      <c r="A32" s="13" t="s">
        <v>157</v>
      </c>
      <c r="B32" s="13">
        <v>201712</v>
      </c>
      <c r="C32" s="13" t="s">
        <v>125</v>
      </c>
      <c r="D32" s="13">
        <v>805</v>
      </c>
      <c r="E32" s="13">
        <v>992</v>
      </c>
    </row>
    <row r="33" spans="1:5">
      <c r="A33" s="13" t="s">
        <v>157</v>
      </c>
      <c r="B33" s="13">
        <v>201712</v>
      </c>
      <c r="C33" s="13" t="s">
        <v>126</v>
      </c>
      <c r="D33" s="13">
        <v>692</v>
      </c>
      <c r="E33" s="13">
        <v>713</v>
      </c>
    </row>
    <row r="34" spans="1:5">
      <c r="A34" s="13" t="s">
        <v>157</v>
      </c>
      <c r="B34" s="13">
        <v>201712</v>
      </c>
      <c r="C34" s="13" t="s">
        <v>281</v>
      </c>
      <c r="D34" s="13">
        <v>8</v>
      </c>
      <c r="E34" s="13">
        <v>0</v>
      </c>
    </row>
    <row r="35" spans="1:5">
      <c r="A35" s="13" t="s">
        <v>157</v>
      </c>
      <c r="B35" s="13">
        <v>201712</v>
      </c>
      <c r="C35" s="13" t="s">
        <v>127</v>
      </c>
      <c r="D35" s="13">
        <v>175</v>
      </c>
      <c r="E35" s="13">
        <v>341</v>
      </c>
    </row>
    <row r="36" spans="1:5">
      <c r="A36" s="13" t="s">
        <v>157</v>
      </c>
      <c r="B36" s="13">
        <v>201712</v>
      </c>
      <c r="C36" s="13" t="s">
        <v>143</v>
      </c>
      <c r="D36" s="13">
        <v>31</v>
      </c>
      <c r="E36" s="13">
        <v>124</v>
      </c>
    </row>
    <row r="37" spans="1:5">
      <c r="A37" s="13" t="s">
        <v>157</v>
      </c>
      <c r="B37" s="13">
        <v>201712</v>
      </c>
      <c r="C37" s="13" t="s">
        <v>166</v>
      </c>
      <c r="D37" s="13">
        <v>5</v>
      </c>
      <c r="E37" s="13">
        <v>0</v>
      </c>
    </row>
    <row r="38" spans="1:5">
      <c r="A38" s="13" t="s">
        <v>157</v>
      </c>
      <c r="B38" s="13">
        <v>201712</v>
      </c>
      <c r="C38" s="13" t="s">
        <v>282</v>
      </c>
      <c r="D38" s="13">
        <v>10</v>
      </c>
      <c r="E38" s="13">
        <v>0</v>
      </c>
    </row>
    <row r="39" spans="1:5">
      <c r="A39" s="13" t="s">
        <v>157</v>
      </c>
      <c r="B39" s="13">
        <v>201712</v>
      </c>
      <c r="C39" s="13" t="s">
        <v>283</v>
      </c>
      <c r="D39" s="13">
        <v>18</v>
      </c>
      <c r="E39" s="13">
        <v>0</v>
      </c>
    </row>
    <row r="40" spans="1:5">
      <c r="A40" s="13" t="s">
        <v>157</v>
      </c>
      <c r="B40" s="13">
        <v>201712</v>
      </c>
      <c r="C40" s="13" t="s">
        <v>284</v>
      </c>
      <c r="D40" s="13">
        <v>5</v>
      </c>
      <c r="E40" s="13">
        <v>0</v>
      </c>
    </row>
    <row r="41" spans="1:5">
      <c r="A41" s="13" t="s">
        <v>157</v>
      </c>
      <c r="B41" s="13">
        <v>201712</v>
      </c>
      <c r="C41" s="13" t="s">
        <v>167</v>
      </c>
      <c r="D41" s="13">
        <v>4</v>
      </c>
      <c r="E41" s="13">
        <v>0</v>
      </c>
    </row>
    <row r="42" spans="1:5">
      <c r="A42" s="13" t="s">
        <v>157</v>
      </c>
      <c r="B42" s="13">
        <v>201712</v>
      </c>
      <c r="C42" s="13" t="s">
        <v>135</v>
      </c>
      <c r="D42" s="13">
        <v>785</v>
      </c>
      <c r="E42" s="13">
        <v>992</v>
      </c>
    </row>
    <row r="43" spans="1:5">
      <c r="A43" s="13" t="s">
        <v>157</v>
      </c>
      <c r="B43" s="13">
        <v>201712</v>
      </c>
      <c r="C43" s="13" t="s">
        <v>168</v>
      </c>
      <c r="D43" s="13">
        <v>0</v>
      </c>
      <c r="E43" s="13">
        <v>155</v>
      </c>
    </row>
    <row r="44" spans="1:5">
      <c r="A44" s="13" t="s">
        <v>157</v>
      </c>
      <c r="B44" s="13">
        <v>201712</v>
      </c>
      <c r="C44" s="13" t="s">
        <v>169</v>
      </c>
      <c r="D44" s="13">
        <v>0</v>
      </c>
      <c r="E44" s="13">
        <v>124</v>
      </c>
    </row>
    <row r="45" spans="1:5">
      <c r="A45" s="13" t="s">
        <v>157</v>
      </c>
      <c r="B45" s="13">
        <v>201712</v>
      </c>
      <c r="C45" s="13" t="s">
        <v>140</v>
      </c>
      <c r="D45" s="13">
        <v>398</v>
      </c>
      <c r="E45" s="13">
        <v>434</v>
      </c>
    </row>
    <row r="46" spans="1:5">
      <c r="A46" s="13" t="s">
        <v>157</v>
      </c>
      <c r="B46" s="13">
        <v>201712</v>
      </c>
      <c r="C46" s="13" t="s">
        <v>141</v>
      </c>
      <c r="D46" s="13">
        <v>155</v>
      </c>
      <c r="E46" s="13">
        <v>279</v>
      </c>
    </row>
    <row r="47" spans="1:5">
      <c r="A47" s="13" t="s">
        <v>157</v>
      </c>
      <c r="B47" s="13">
        <v>201712</v>
      </c>
      <c r="C47" s="13" t="s">
        <v>173</v>
      </c>
      <c r="D47" s="13">
        <v>1</v>
      </c>
      <c r="E47" s="13">
        <v>0</v>
      </c>
    </row>
    <row r="48" spans="1:5">
      <c r="A48" s="13" t="s">
        <v>157</v>
      </c>
      <c r="B48" s="13">
        <v>201712</v>
      </c>
      <c r="C48" s="13" t="s">
        <v>170</v>
      </c>
      <c r="D48" s="13">
        <v>235</v>
      </c>
      <c r="E48" s="13">
        <v>248</v>
      </c>
    </row>
    <row r="49" spans="1:5">
      <c r="A49" s="13" t="s">
        <v>157</v>
      </c>
      <c r="B49" s="13">
        <v>201712</v>
      </c>
      <c r="C49" s="13" t="s">
        <v>145</v>
      </c>
      <c r="D49" s="13">
        <v>743</v>
      </c>
      <c r="E49" s="13">
        <v>961</v>
      </c>
    </row>
    <row r="50" spans="1:5">
      <c r="A50" s="13" t="s">
        <v>157</v>
      </c>
      <c r="B50" s="13">
        <v>201712</v>
      </c>
      <c r="C50" s="13" t="s">
        <v>147</v>
      </c>
      <c r="D50" s="13">
        <v>241</v>
      </c>
      <c r="E50" s="13">
        <v>434</v>
      </c>
    </row>
    <row r="51" spans="1:5">
      <c r="A51" s="13" t="s">
        <v>157</v>
      </c>
      <c r="B51" s="13">
        <v>201712</v>
      </c>
      <c r="C51" s="13" t="s">
        <v>278</v>
      </c>
      <c r="D51" s="13">
        <v>1</v>
      </c>
      <c r="E51" s="13">
        <v>0</v>
      </c>
    </row>
    <row r="52" spans="1:5">
      <c r="A52" s="13" t="s">
        <v>157</v>
      </c>
      <c r="B52" s="13">
        <v>201712</v>
      </c>
      <c r="C52" s="13" t="s">
        <v>108</v>
      </c>
      <c r="D52" s="13">
        <v>774</v>
      </c>
      <c r="E52" s="13">
        <v>868</v>
      </c>
    </row>
    <row r="53" spans="1:5">
      <c r="A53" s="13" t="s">
        <v>157</v>
      </c>
      <c r="B53" s="13">
        <v>201712</v>
      </c>
      <c r="C53" s="13" t="s">
        <v>110</v>
      </c>
      <c r="D53" s="13">
        <v>711</v>
      </c>
      <c r="E53" s="13">
        <v>775</v>
      </c>
    </row>
    <row r="54" spans="1:5">
      <c r="A54" s="13" t="s">
        <v>157</v>
      </c>
      <c r="B54" s="13">
        <v>201712</v>
      </c>
      <c r="C54" s="13" t="s">
        <v>171</v>
      </c>
      <c r="D54" s="13">
        <v>0</v>
      </c>
      <c r="E54" s="13">
        <v>0</v>
      </c>
    </row>
    <row r="55" spans="1:5">
      <c r="A55" s="13" t="s">
        <v>157</v>
      </c>
      <c r="B55" s="13">
        <v>201712</v>
      </c>
      <c r="C55" s="13" t="s">
        <v>267</v>
      </c>
      <c r="D55" s="13">
        <v>25</v>
      </c>
      <c r="E55" s="13">
        <v>0</v>
      </c>
    </row>
    <row r="56" spans="1:5">
      <c r="A56" s="13" t="s">
        <v>157</v>
      </c>
      <c r="B56" s="13">
        <v>201712</v>
      </c>
      <c r="C56" s="13" t="s">
        <v>112</v>
      </c>
      <c r="D56" s="13">
        <v>742</v>
      </c>
      <c r="E56" s="13">
        <v>775</v>
      </c>
    </row>
    <row r="57" spans="1:5">
      <c r="A57" s="13" t="s">
        <v>157</v>
      </c>
      <c r="B57" s="13">
        <v>201712</v>
      </c>
      <c r="C57" s="13" t="s">
        <v>115</v>
      </c>
      <c r="D57" s="13">
        <v>610</v>
      </c>
      <c r="E57" s="13">
        <v>620</v>
      </c>
    </row>
    <row r="58" spans="1:5">
      <c r="A58" s="13" t="s">
        <v>157</v>
      </c>
      <c r="B58" s="13">
        <v>201712</v>
      </c>
      <c r="C58" s="13" t="s">
        <v>128</v>
      </c>
      <c r="D58" s="13">
        <v>526</v>
      </c>
      <c r="E58" s="13">
        <v>620</v>
      </c>
    </row>
    <row r="59" spans="1:5">
      <c r="A59" s="13" t="s">
        <v>157</v>
      </c>
      <c r="B59" s="13">
        <v>201712</v>
      </c>
      <c r="C59" s="13" t="s">
        <v>129</v>
      </c>
      <c r="D59" s="13">
        <v>507</v>
      </c>
      <c r="E59" s="13">
        <v>558</v>
      </c>
    </row>
    <row r="60" spans="1:5">
      <c r="A60" s="13" t="s">
        <v>157</v>
      </c>
      <c r="B60" s="13">
        <v>201712</v>
      </c>
      <c r="C60" s="13" t="s">
        <v>130</v>
      </c>
      <c r="D60" s="13">
        <v>643</v>
      </c>
      <c r="E60" s="13">
        <v>682</v>
      </c>
    </row>
    <row r="61" spans="1:5">
      <c r="A61" s="13" t="s">
        <v>157</v>
      </c>
      <c r="B61" s="13">
        <v>201712</v>
      </c>
      <c r="C61" s="13" t="s">
        <v>172</v>
      </c>
      <c r="D61" s="13">
        <v>20</v>
      </c>
      <c r="E61" s="13">
        <v>0</v>
      </c>
    </row>
    <row r="62" spans="1:5">
      <c r="A62" s="13" t="s">
        <v>157</v>
      </c>
      <c r="B62" s="13">
        <v>201712</v>
      </c>
      <c r="C62" s="13" t="s">
        <v>131</v>
      </c>
      <c r="D62" s="13">
        <v>598</v>
      </c>
      <c r="E62" s="13">
        <v>713</v>
      </c>
    </row>
    <row r="63" spans="1:5">
      <c r="A63" s="13" t="s">
        <v>157</v>
      </c>
      <c r="B63" s="13">
        <v>201712</v>
      </c>
      <c r="C63" s="13" t="s">
        <v>133</v>
      </c>
      <c r="D63" s="13">
        <v>961</v>
      </c>
      <c r="E63" s="13">
        <v>992</v>
      </c>
    </row>
    <row r="64" spans="1:5">
      <c r="A64" s="13" t="s">
        <v>157</v>
      </c>
      <c r="B64" s="13">
        <v>201712</v>
      </c>
      <c r="C64" s="13" t="s">
        <v>117</v>
      </c>
      <c r="D64" s="13">
        <v>732</v>
      </c>
      <c r="E64" s="13">
        <v>744</v>
      </c>
    </row>
    <row r="65" spans="1:5">
      <c r="A65" s="13" t="s">
        <v>157</v>
      </c>
      <c r="B65" s="13">
        <v>201712</v>
      </c>
      <c r="C65" s="13" t="s">
        <v>260</v>
      </c>
      <c r="D65" s="13">
        <v>1</v>
      </c>
      <c r="E65" s="13">
        <v>0</v>
      </c>
    </row>
    <row r="66" spans="1:5">
      <c r="A66" s="13" t="s">
        <v>157</v>
      </c>
      <c r="B66" s="13">
        <v>201712</v>
      </c>
      <c r="C66" s="13" t="s">
        <v>120</v>
      </c>
      <c r="D66" s="13">
        <v>287</v>
      </c>
      <c r="E66" s="13">
        <v>341</v>
      </c>
    </row>
    <row r="67" spans="1:5">
      <c r="A67" s="13" t="s">
        <v>157</v>
      </c>
      <c r="B67" s="13">
        <v>201712</v>
      </c>
      <c r="C67" s="13" t="s">
        <v>122</v>
      </c>
      <c r="D67" s="13">
        <v>719</v>
      </c>
      <c r="E67" s="13">
        <v>744</v>
      </c>
    </row>
    <row r="68" spans="1:5">
      <c r="A68" s="13" t="s">
        <v>157</v>
      </c>
      <c r="B68" s="13">
        <v>201712</v>
      </c>
      <c r="C68" s="13" t="s">
        <v>124</v>
      </c>
      <c r="D68" s="13">
        <v>724</v>
      </c>
      <c r="E68" s="13">
        <v>744</v>
      </c>
    </row>
    <row r="69" spans="1:5">
      <c r="A69" s="13" t="s">
        <v>157</v>
      </c>
      <c r="B69" s="13">
        <v>201712</v>
      </c>
      <c r="C69" s="13" t="s">
        <v>279</v>
      </c>
      <c r="D69" s="13">
        <v>51</v>
      </c>
      <c r="E69" s="13">
        <v>0</v>
      </c>
    </row>
    <row r="70" spans="1:5">
      <c r="A70" s="79" t="s">
        <v>157</v>
      </c>
      <c r="B70" s="79">
        <v>201712</v>
      </c>
      <c r="C70" s="79" t="s">
        <v>285</v>
      </c>
      <c r="D70" s="79">
        <v>2</v>
      </c>
      <c r="E70" s="79">
        <v>0</v>
      </c>
    </row>
    <row r="71" spans="1:5">
      <c r="A71" s="79" t="s">
        <v>157</v>
      </c>
      <c r="B71" s="79">
        <v>201712</v>
      </c>
      <c r="C71" s="79" t="s">
        <v>134</v>
      </c>
      <c r="D71" s="79">
        <v>445</v>
      </c>
      <c r="E71" s="79">
        <v>527</v>
      </c>
    </row>
    <row r="83" spans="3:5">
      <c r="C83" s="15" t="s">
        <v>138</v>
      </c>
      <c r="D83" s="13">
        <f>SUMIF($C$2:$C$82,"33A",$D$2:$D$82) + SUMIF($C$2:$C$82,"33B",$D$2:$D$82)</f>
        <v>0</v>
      </c>
      <c r="E83" s="13">
        <f>SUMIF($C$2:$C$82,"33A",$E$2:$E$82) + SUMIF($C$2:$C$82,"33B",$E$2:$E$82)</f>
        <v>279</v>
      </c>
    </row>
    <row r="84" spans="3:5">
      <c r="C84" s="15" t="s">
        <v>142</v>
      </c>
      <c r="D84" s="13">
        <f>SUMIF($C$2:$C$82,"38A",$D$2:$D$82) + SUMIF($C$2:$C$82,"38B",$D$2:$D$82)</f>
        <v>543</v>
      </c>
      <c r="E84" s="13">
        <f>SUMIF($C$2:$C$82,"38A",$D$2:$D$82) + SUMIF($C$2:$C$82,"38B",$D$2:$D$82)</f>
        <v>543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2018-02-23T17:44:37Z</dcterms:modified>
</cp:coreProperties>
</file>