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0" hidden="1">Unify!$I$2:$P$44</definedName>
    <definedName name="_xlnm.Print_Area" localSheetId="2">CHPPD!$A:$R</definedName>
    <definedName name="_xlnm.Print_Area" localSheetId="3">'Unify Report'!$B$1:$V$50</definedName>
    <definedName name="Query_from_PSD" localSheetId="4" hidden="1">Beddays_Data!$A$1:$E$68</definedName>
  </definedNames>
  <calcPr calcId="145621"/>
</workbook>
</file>

<file path=xl/calcChain.xml><?xml version="1.0" encoding="utf-8"?>
<calcChain xmlns="http://schemas.openxmlformats.org/spreadsheetml/2006/main">
  <c r="C53" i="1" l="1"/>
  <c r="T49" i="1" l="1"/>
  <c r="S49" i="1"/>
  <c r="V49" i="1" s="1"/>
  <c r="T48" i="1"/>
  <c r="S48" i="1"/>
  <c r="U48" i="1" s="1"/>
  <c r="T47" i="1"/>
  <c r="S47" i="1"/>
  <c r="T46" i="1"/>
  <c r="S46" i="1"/>
  <c r="T45" i="1"/>
  <c r="S45" i="1"/>
  <c r="T44" i="1"/>
  <c r="S44" i="1"/>
  <c r="U44" i="1" s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  <c r="T2" i="1"/>
  <c r="S2" i="1"/>
  <c r="V40" i="1" l="1"/>
  <c r="V3" i="1"/>
  <c r="V5" i="1"/>
  <c r="V7" i="1"/>
  <c r="V9" i="1"/>
  <c r="V11" i="1"/>
  <c r="V13" i="1"/>
  <c r="V15" i="1"/>
  <c r="V17" i="1"/>
  <c r="V19" i="1"/>
  <c r="V21" i="1"/>
  <c r="V23" i="1"/>
  <c r="V25" i="1"/>
  <c r="V27" i="1"/>
  <c r="V29" i="1"/>
  <c r="V31" i="1"/>
  <c r="V33" i="1"/>
  <c r="V35" i="1"/>
  <c r="V37" i="1"/>
  <c r="V39" i="1"/>
  <c r="V41" i="1"/>
  <c r="V4" i="1"/>
  <c r="V8" i="1"/>
  <c r="U12" i="1"/>
  <c r="V16" i="1"/>
  <c r="U20" i="1"/>
  <c r="V24" i="1"/>
  <c r="U28" i="1"/>
  <c r="V32" i="1"/>
  <c r="U36" i="1"/>
  <c r="V48" i="1"/>
  <c r="U8" i="1"/>
  <c r="V12" i="1"/>
  <c r="U16" i="1"/>
  <c r="V20" i="1"/>
  <c r="U24" i="1"/>
  <c r="V28" i="1"/>
  <c r="U32" i="1"/>
  <c r="V36" i="1"/>
  <c r="U40" i="1"/>
  <c r="V44" i="1"/>
  <c r="V43" i="1"/>
  <c r="V45" i="1"/>
  <c r="V47" i="1"/>
  <c r="V2" i="1"/>
  <c r="V6" i="1"/>
  <c r="V10" i="1"/>
  <c r="V14" i="1"/>
  <c r="V18" i="1"/>
  <c r="V22" i="1"/>
  <c r="V26" i="1"/>
  <c r="V30" i="1"/>
  <c r="V34" i="1"/>
  <c r="V38" i="1"/>
  <c r="V42" i="1"/>
  <c r="V46" i="1"/>
  <c r="U4" i="1"/>
  <c r="U49" i="1"/>
  <c r="U2" i="1"/>
  <c r="U6" i="1"/>
  <c r="U10" i="1"/>
  <c r="U14" i="1"/>
  <c r="U18" i="1"/>
  <c r="U22" i="1"/>
  <c r="U26" i="1"/>
  <c r="U30" i="1"/>
  <c r="U34" i="1"/>
  <c r="U38" i="1"/>
  <c r="U42" i="1"/>
  <c r="U46" i="1"/>
  <c r="U3" i="1"/>
  <c r="U7" i="1"/>
  <c r="U11" i="1"/>
  <c r="U15" i="1"/>
  <c r="U19" i="1"/>
  <c r="U23" i="1"/>
  <c r="U27" i="1"/>
  <c r="U31" i="1"/>
  <c r="U35" i="1"/>
  <c r="U39" i="1"/>
  <c r="U43" i="1"/>
  <c r="U47" i="1"/>
  <c r="U5" i="1"/>
  <c r="U9" i="1"/>
  <c r="U13" i="1"/>
  <c r="U17" i="1"/>
  <c r="U21" i="1"/>
  <c r="U25" i="1"/>
  <c r="U29" i="1"/>
  <c r="U33" i="1"/>
  <c r="U37" i="1"/>
  <c r="U41" i="1"/>
  <c r="U45" i="1"/>
  <c r="C54" i="1"/>
  <c r="P53" i="1"/>
  <c r="P54" i="1" s="1"/>
  <c r="O53" i="1"/>
  <c r="O54" i="1" s="1"/>
  <c r="L53" i="1"/>
  <c r="L54" i="1" s="1"/>
  <c r="K53" i="1"/>
  <c r="K54" i="1" s="1"/>
  <c r="H53" i="1"/>
  <c r="H54" i="1" s="1"/>
  <c r="G53" i="1"/>
  <c r="G54" i="1" s="1"/>
  <c r="D53" i="1"/>
  <c r="D54" i="1" s="1"/>
  <c r="A43" i="1"/>
  <c r="A47" i="1" l="1"/>
  <c r="A2" i="1"/>
  <c r="N3" i="4" l="1"/>
  <c r="J3" i="4"/>
  <c r="O3" i="4"/>
  <c r="I3" i="4"/>
  <c r="M3" i="4"/>
  <c r="H3" i="4"/>
  <c r="L3" i="4"/>
  <c r="K3" i="4"/>
  <c r="L3" i="5"/>
  <c r="M3" i="5"/>
  <c r="I3" i="5"/>
  <c r="P3" i="5"/>
  <c r="N3" i="5"/>
  <c r="K3" i="5"/>
  <c r="J3" i="5"/>
  <c r="O3" i="5"/>
  <c r="G6" i="2"/>
  <c r="F6" i="2"/>
  <c r="I6" i="2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E81" i="3" l="1"/>
  <c r="L44" i="2" s="1"/>
  <c r="D81" i="3"/>
  <c r="K44" i="2" s="1"/>
  <c r="Q38" i="5" s="1"/>
  <c r="E80" i="3"/>
  <c r="L40" i="2" s="1"/>
  <c r="N40" i="2" s="1"/>
  <c r="D80" i="3"/>
  <c r="K40" i="2" s="1"/>
  <c r="Q34" i="5" s="1"/>
  <c r="K7" i="2"/>
  <c r="Q4" i="5" s="1"/>
  <c r="L7" i="2"/>
  <c r="N7" i="2" s="1"/>
  <c r="K8" i="2"/>
  <c r="Q5" i="5" s="1"/>
  <c r="L8" i="2"/>
  <c r="N8" i="2" s="1"/>
  <c r="K9" i="2"/>
  <c r="Q6" i="5" s="1"/>
  <c r="L9" i="2"/>
  <c r="N9" i="2" s="1"/>
  <c r="K10" i="2"/>
  <c r="Q7" i="5" s="1"/>
  <c r="L10" i="2"/>
  <c r="K11" i="2"/>
  <c r="Q8" i="5" s="1"/>
  <c r="L11" i="2"/>
  <c r="N11" i="2" s="1"/>
  <c r="K12" i="2"/>
  <c r="Q9" i="5" s="1"/>
  <c r="L12" i="2"/>
  <c r="N12" i="2" s="1"/>
  <c r="K13" i="2"/>
  <c r="Q10" i="5" s="1"/>
  <c r="L13" i="2"/>
  <c r="K14" i="2"/>
  <c r="Q11" i="5" s="1"/>
  <c r="L14" i="2"/>
  <c r="N14" i="2" s="1"/>
  <c r="K15" i="2"/>
  <c r="Q12" i="5" s="1"/>
  <c r="L15" i="2"/>
  <c r="N15" i="2" s="1"/>
  <c r="K16" i="2"/>
  <c r="Q13" i="5" s="1"/>
  <c r="L16" i="2"/>
  <c r="N16" i="2" s="1"/>
  <c r="K17" i="2"/>
  <c r="Q14" i="5" s="1"/>
  <c r="L17" i="2"/>
  <c r="K18" i="2"/>
  <c r="Q15" i="5" s="1"/>
  <c r="L18" i="2"/>
  <c r="K20" i="2"/>
  <c r="Q16" i="5" s="1"/>
  <c r="L20" i="2"/>
  <c r="N20" i="2" s="1"/>
  <c r="K21" i="2"/>
  <c r="Q17" i="5" s="1"/>
  <c r="L21" i="2"/>
  <c r="K22" i="2"/>
  <c r="Q18" i="5" s="1"/>
  <c r="L22" i="2"/>
  <c r="K23" i="2"/>
  <c r="Q19" i="5" s="1"/>
  <c r="L23" i="2"/>
  <c r="N23" i="2" s="1"/>
  <c r="K24" i="2"/>
  <c r="Q20" i="5" s="1"/>
  <c r="L24" i="2"/>
  <c r="N24" i="2" s="1"/>
  <c r="K25" i="2"/>
  <c r="Q21" i="5" s="1"/>
  <c r="L25" i="2"/>
  <c r="N25" i="2" s="1"/>
  <c r="K26" i="2"/>
  <c r="Q22" i="5" s="1"/>
  <c r="L26" i="2"/>
  <c r="N26" i="2" s="1"/>
  <c r="K28" i="2"/>
  <c r="Q23" i="5" s="1"/>
  <c r="L28" i="2"/>
  <c r="N28" i="2" s="1"/>
  <c r="K29" i="2"/>
  <c r="Q24" i="5" s="1"/>
  <c r="L29" i="2"/>
  <c r="K30" i="2"/>
  <c r="Q25" i="5" s="1"/>
  <c r="L30" i="2"/>
  <c r="N30" i="2" s="1"/>
  <c r="K31" i="2"/>
  <c r="Q26" i="5" s="1"/>
  <c r="L31" i="2"/>
  <c r="N31" i="2" s="1"/>
  <c r="K32" i="2"/>
  <c r="Q27" i="5" s="1"/>
  <c r="L32" i="2"/>
  <c r="N32" i="2" s="1"/>
  <c r="K33" i="2"/>
  <c r="Q28" i="5" s="1"/>
  <c r="L33" i="2"/>
  <c r="N33" i="2" s="1"/>
  <c r="K34" i="2"/>
  <c r="Q29" i="5" s="1"/>
  <c r="L34" i="2"/>
  <c r="K36" i="2"/>
  <c r="Q30" i="5" s="1"/>
  <c r="L36" i="2"/>
  <c r="N36" i="2" s="1"/>
  <c r="K37" i="2"/>
  <c r="Q31" i="5" s="1"/>
  <c r="L37" i="2"/>
  <c r="N37" i="2" s="1"/>
  <c r="K38" i="2"/>
  <c r="Q32" i="5" s="1"/>
  <c r="L38" i="2"/>
  <c r="K39" i="2"/>
  <c r="Q33" i="5" s="1"/>
  <c r="L39" i="2"/>
  <c r="N39" i="2" s="1"/>
  <c r="K41" i="2"/>
  <c r="Q35" i="5" s="1"/>
  <c r="L41" i="2"/>
  <c r="N41" i="2" s="1"/>
  <c r="K42" i="2"/>
  <c r="Q36" i="5" s="1"/>
  <c r="L42" i="2"/>
  <c r="K43" i="2"/>
  <c r="Q37" i="5" s="1"/>
  <c r="L43" i="2"/>
  <c r="N43" i="2" s="1"/>
  <c r="K45" i="2"/>
  <c r="Q39" i="5" s="1"/>
  <c r="L45" i="2"/>
  <c r="K46" i="2"/>
  <c r="Q40" i="5" s="1"/>
  <c r="L46" i="2"/>
  <c r="K47" i="2"/>
  <c r="Q41" i="5" s="1"/>
  <c r="L47" i="2"/>
  <c r="N47" i="2" s="1"/>
  <c r="K48" i="2"/>
  <c r="Q42" i="5" s="1"/>
  <c r="L48" i="2"/>
  <c r="K49" i="2"/>
  <c r="Q43" i="5" s="1"/>
  <c r="L49" i="2"/>
  <c r="K50" i="2"/>
  <c r="Q44" i="5" s="1"/>
  <c r="L50" i="2"/>
  <c r="L6" i="2"/>
  <c r="K6" i="2"/>
  <c r="Q3" i="5" s="1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O44" i="4" l="1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L43" i="4"/>
  <c r="L39" i="4"/>
  <c r="L34" i="4"/>
  <c r="L24" i="4"/>
  <c r="L13" i="4"/>
  <c r="L4" i="4"/>
  <c r="I40" i="4"/>
  <c r="I33" i="4"/>
  <c r="I25" i="4"/>
  <c r="I17" i="4"/>
  <c r="I9" i="4"/>
  <c r="H44" i="4"/>
  <c r="M41" i="4"/>
  <c r="M37" i="4"/>
  <c r="M33" i="4"/>
  <c r="M29" i="4"/>
  <c r="M25" i="4"/>
  <c r="M21" i="4"/>
  <c r="M17" i="4"/>
  <c r="M13" i="4"/>
  <c r="M9" i="4"/>
  <c r="M5" i="4"/>
  <c r="L35" i="4"/>
  <c r="L28" i="4"/>
  <c r="L22" i="4"/>
  <c r="L15" i="4"/>
  <c r="L9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K44" i="4"/>
  <c r="K42" i="4"/>
  <c r="K40" i="4"/>
  <c r="K38" i="4"/>
  <c r="K36" i="4"/>
  <c r="K34" i="4"/>
  <c r="O43" i="4"/>
  <c r="O39" i="4"/>
  <c r="O35" i="4"/>
  <c r="K32" i="4"/>
  <c r="O29" i="4"/>
  <c r="K27" i="4"/>
  <c r="K24" i="4"/>
  <c r="O21" i="4"/>
  <c r="K19" i="4"/>
  <c r="K16" i="4"/>
  <c r="O13" i="4"/>
  <c r="K11" i="4"/>
  <c r="K8" i="4"/>
  <c r="O5" i="4"/>
  <c r="J44" i="4"/>
  <c r="J41" i="4"/>
  <c r="N38" i="4"/>
  <c r="J36" i="4"/>
  <c r="J33" i="4"/>
  <c r="N30" i="4"/>
  <c r="J28" i="4"/>
  <c r="J25" i="4"/>
  <c r="N22" i="4"/>
  <c r="J20" i="4"/>
  <c r="J17" i="4"/>
  <c r="N14" i="4"/>
  <c r="J12" i="4"/>
  <c r="J9" i="4"/>
  <c r="N6" i="4"/>
  <c r="J4" i="4"/>
  <c r="L44" i="4"/>
  <c r="L38" i="4"/>
  <c r="L29" i="4"/>
  <c r="L16" i="4"/>
  <c r="I44" i="4"/>
  <c r="I36" i="4"/>
  <c r="I27" i="4"/>
  <c r="I15" i="4"/>
  <c r="I5" i="4"/>
  <c r="M42" i="4"/>
  <c r="M36" i="4"/>
  <c r="M31" i="4"/>
  <c r="M26" i="4"/>
  <c r="M20" i="4"/>
  <c r="M15" i="4"/>
  <c r="M10" i="4"/>
  <c r="M4" i="4"/>
  <c r="L32" i="4"/>
  <c r="L23" i="4"/>
  <c r="L14" i="4"/>
  <c r="L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K43" i="4"/>
  <c r="K39" i="4"/>
  <c r="K35" i="4"/>
  <c r="O31" i="4"/>
  <c r="K29" i="4"/>
  <c r="K26" i="4"/>
  <c r="O23" i="4"/>
  <c r="K21" i="4"/>
  <c r="K18" i="4"/>
  <c r="O15" i="4"/>
  <c r="K13" i="4"/>
  <c r="K10" i="4"/>
  <c r="O7" i="4"/>
  <c r="K5" i="4"/>
  <c r="J43" i="4"/>
  <c r="N40" i="4"/>
  <c r="J38" i="4"/>
  <c r="J35" i="4"/>
  <c r="N32" i="4"/>
  <c r="J30" i="4"/>
  <c r="J27" i="4"/>
  <c r="N24" i="4"/>
  <c r="J22" i="4"/>
  <c r="J19" i="4"/>
  <c r="N16" i="4"/>
  <c r="J14" i="4"/>
  <c r="J11" i="4"/>
  <c r="N8" i="4"/>
  <c r="J6" i="4"/>
  <c r="L42" i="4"/>
  <c r="L37" i="4"/>
  <c r="L27" i="4"/>
  <c r="L10" i="4"/>
  <c r="I42" i="4"/>
  <c r="I34" i="4"/>
  <c r="I23" i="4"/>
  <c r="I13" i="4"/>
  <c r="I4" i="4"/>
  <c r="M40" i="4"/>
  <c r="M35" i="4"/>
  <c r="M30" i="4"/>
  <c r="M24" i="4"/>
  <c r="M19" i="4"/>
  <c r="M14" i="4"/>
  <c r="M8" i="4"/>
  <c r="L30" i="4"/>
  <c r="L21" i="4"/>
  <c r="L12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K31" i="4"/>
  <c r="K28" i="4"/>
  <c r="O25" i="4"/>
  <c r="K23" i="4"/>
  <c r="K20" i="4"/>
  <c r="O17" i="4"/>
  <c r="K15" i="4"/>
  <c r="K12" i="4"/>
  <c r="O9" i="4"/>
  <c r="K7" i="4"/>
  <c r="K4" i="4"/>
  <c r="N42" i="4"/>
  <c r="J40" i="4"/>
  <c r="J37" i="4"/>
  <c r="N34" i="4"/>
  <c r="J32" i="4"/>
  <c r="J29" i="4"/>
  <c r="N26" i="4"/>
  <c r="J24" i="4"/>
  <c r="J21" i="4"/>
  <c r="N18" i="4"/>
  <c r="J16" i="4"/>
  <c r="J13" i="4"/>
  <c r="N10" i="4"/>
  <c r="J8" i="4"/>
  <c r="J5" i="4"/>
  <c r="L41" i="4"/>
  <c r="L36" i="4"/>
  <c r="L20" i="4"/>
  <c r="L8" i="4"/>
  <c r="I41" i="4"/>
  <c r="I31" i="4"/>
  <c r="I21" i="4"/>
  <c r="I11" i="4"/>
  <c r="H40" i="4"/>
  <c r="M39" i="4"/>
  <c r="M34" i="4"/>
  <c r="M28" i="4"/>
  <c r="M23" i="4"/>
  <c r="M18" i="4"/>
  <c r="M12" i="4"/>
  <c r="M7" i="4"/>
  <c r="L26" i="4"/>
  <c r="L19" i="4"/>
  <c r="L11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K41" i="4"/>
  <c r="O27" i="4"/>
  <c r="K17" i="4"/>
  <c r="K6" i="4"/>
  <c r="N36" i="4"/>
  <c r="J26" i="4"/>
  <c r="J15" i="4"/>
  <c r="N4" i="4"/>
  <c r="L40" i="4"/>
  <c r="I38" i="4"/>
  <c r="M43" i="4"/>
  <c r="M22" i="4"/>
  <c r="L17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K37" i="4"/>
  <c r="K25" i="4"/>
  <c r="K14" i="4"/>
  <c r="N44" i="4"/>
  <c r="J34" i="4"/>
  <c r="J23" i="4"/>
  <c r="N12" i="4"/>
  <c r="L31" i="4"/>
  <c r="I29" i="4"/>
  <c r="M38" i="4"/>
  <c r="M16" i="4"/>
  <c r="L7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K33" i="4"/>
  <c r="K22" i="4"/>
  <c r="O11" i="4"/>
  <c r="J42" i="4"/>
  <c r="J31" i="4"/>
  <c r="N20" i="4"/>
  <c r="J10" i="4"/>
  <c r="L18" i="4"/>
  <c r="I19" i="4"/>
  <c r="M32" i="4"/>
  <c r="M11" i="4"/>
  <c r="L33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K30" i="4"/>
  <c r="O19" i="4"/>
  <c r="K9" i="4"/>
  <c r="J39" i="4"/>
  <c r="N28" i="4"/>
  <c r="J18" i="4"/>
  <c r="J7" i="4"/>
  <c r="M44" i="4"/>
  <c r="L6" i="4"/>
  <c r="I7" i="4"/>
  <c r="M27" i="4"/>
  <c r="M6" i="4"/>
  <c r="L25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I25" i="2" s="1"/>
  <c r="F16" i="2"/>
  <c r="F8" i="2"/>
  <c r="F47" i="2"/>
  <c r="I47" i="2" s="1"/>
  <c r="G38" i="2"/>
  <c r="G29" i="2"/>
  <c r="G20" i="2"/>
  <c r="G11" i="2"/>
  <c r="G48" i="2"/>
  <c r="F40" i="2"/>
  <c r="F31" i="2"/>
  <c r="F22" i="2"/>
  <c r="F13" i="2"/>
  <c r="I13" i="2" s="1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K19" i="2"/>
  <c r="M19" i="2" s="1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40" i="2" l="1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I19" i="2" s="1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35" i="2" l="1"/>
  <c r="I51" i="2"/>
  <c r="I27" i="2"/>
  <c r="H35" i="2"/>
  <c r="G52" i="2"/>
  <c r="Q27" i="2"/>
  <c r="P27" i="2"/>
  <c r="H27" i="2"/>
  <c r="Q35" i="2"/>
  <c r="P35" i="2"/>
  <c r="H51" i="2"/>
  <c r="P51" i="2"/>
  <c r="F52" i="2"/>
  <c r="I52" i="2" s="1"/>
  <c r="Q51" i="2"/>
  <c r="Q19" i="2"/>
  <c r="P19" i="2"/>
  <c r="H19" i="2"/>
  <c r="P52" i="2" l="1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801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<sst xmlns="http://schemas.openxmlformats.org/spreadsheetml/2006/main" count="1055" uniqueCount="285">
  <si>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</si>
  <si>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</si>
  <si>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</si>
  <si>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</si>
  <si>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</si>
  <si>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</si>
  <si>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</si>
  <si>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</si>
  <si>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</si>
  <si>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</si>
  <si>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</si>
  <si>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</si>
  <si>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</si>
  <si>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</si>
  <si>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</si>
  <si>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</si>
  <si>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</si>
  <si>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</si>
  <si>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</si>
  <si>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</si>
  <si>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</si>
  <si>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</si>
  <si>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</si>
  <si>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</si>
  <si>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</si>
  <si>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</si>
  <si>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</si>
  <si>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</si>
  <si>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</si>
  <si>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</si>
  <si>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</si>
  <si>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</si>
  <si>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</si>
  <si>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35 102034</t>
  </si>
  <si>
    <t>Ward 37 102240</t>
  </si>
  <si>
    <t>Ward 30 102251</t>
  </si>
  <si>
    <t>Ward 34 102260</t>
  </si>
  <si>
    <t>Ward 31 102041</t>
  </si>
  <si>
    <t>Ward 33 102262</t>
  </si>
  <si>
    <t>Ward 32 102033</t>
  </si>
  <si>
    <t>PICU 102043</t>
  </si>
  <si>
    <t>Ward 38 102266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</si>
  <si>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</si>
  <si>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</si>
  <si>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</si>
  <si>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</si>
  <si>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</si>
  <si>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</si>
  <si>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</si>
  <si>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</si>
  <si>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</si>
  <si>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</si>
  <si>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</si>
  <si>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</si>
  <si>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Gloucester 103101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</si>
  <si>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</si>
  <si>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</si>
  <si>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</si>
  <si>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</si>
  <si>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</si>
  <si>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</si>
  <si>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</si>
  <si>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</si>
  <si>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 xml:space="preserve">Trust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</si>
  <si>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</si>
  <si>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</si>
  <si>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</si>
  <si>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</si>
  <si>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</si>
  <si>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</si>
  <si>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</si>
  <si>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</si>
  <si>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</si>
  <si>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</si>
  <si>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</si>
  <si>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</si>
  <si>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</si>
  <si>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</si>
  <si>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</si>
  <si>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</si>
  <si>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</si>
  <si>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</si>
  <si>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</si>
  <si>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</si>
  <si>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</si>
  <si>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</si>
  <si>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</si>
  <si>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</si>
  <si>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</si>
  <si>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</si>
  <si>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</si>
  <si>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</si>
  <si>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</si>
  <si>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</si>
  <si>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</si>
  <si>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</si>
  <si>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</si>
  <si>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</si>
  <si>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</si>
  <si>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</si>
  <si>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</si>
  <si>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</si>
  <si>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</si>
  <si>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</si>
  <si>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</si>
  <si>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</si>
  <si>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</si>
  <si>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</si>
  <si>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</si>
  <si>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</si>
  <si>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</si>
  <si>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</si>
  <si>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</si>
  <si>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</si>
  <si>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</si>
  <si>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</si>
  <si>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</si>
  <si>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</si>
  <si>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</si>
  <si>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</si>
  <si>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</si>
  <si>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</si>
  <si>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</si>
  <si>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</si>
  <si>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</si>
  <si>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</si>
  <si>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</si>
  <si>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</si>
  <si>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</si>
  <si>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</si>
  <si>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</si>
  <si>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</si>
  <si>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</si>
  <si>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</si>
  <si>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</si>
  <si>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30</t>
  </si>
  <si>
    <t>31</t>
  </si>
  <si>
    <t>32</t>
  </si>
  <si>
    <t>33</t>
  </si>
  <si>
    <t>34</t>
  </si>
  <si>
    <t>35</t>
  </si>
  <si>
    <t>37</t>
  </si>
  <si>
    <t>38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</si>
  <si>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</si>
  <si>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</si>
  <si>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</si>
  <si>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</si>
  <si>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</si>
  <si>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</si>
  <si>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</si>
  <si>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</si>
  <si>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</si>
  <si>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</si>
  <si>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</si>
  <si>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</si>
  <si>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</si>
  <si>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</si>
  <si>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</si>
  <si>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38A</t>
  </si>
  <si>
    <t>39</t>
  </si>
  <si>
    <t>77A</t>
  </si>
  <si>
    <t>A332A</t>
  </si>
  <si>
    <t>A414</t>
  </si>
  <si>
    <t>A608A</t>
  </si>
  <si>
    <t>B301</t>
  </si>
  <si>
    <t>D1</t>
  </si>
  <si>
    <t>P1</t>
  </si>
  <si>
    <t>SSU</t>
  </si>
  <si>
    <t>38B</t>
  </si>
  <si>
    <t>A516</t>
  </si>
  <si>
    <t>A606</t>
  </si>
  <si>
    <t>37D</t>
  </si>
  <si>
    <t>A300A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</si>
  <si>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</si>
  <si>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</si>
  <si>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</si>
  <si>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</si>
  <si>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</si>
  <si>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</si>
  <si>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</si>
  <si>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</si>
  <si>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</si>
  <si>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</si>
  <si>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</si>
  <si>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</si>
  <si>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</si>
  <si>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</si>
  <si>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</si>
  <si>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</si>
  <si>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</si>
  <si>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</si>
  <si>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</si>
  <si>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</si>
  <si>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</si>
  <si>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</si>
  <si>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</si>
  <si>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</si>
  <si>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</si>
  <si>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</si>
  <si>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</si>
  <si>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</si>
  <si>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</si>
  <si>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</si>
  <si>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</si>
  <si>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</si>
  <si>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</si>
  <si>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</si>
  <si>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</si>
  <si>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</si>
  <si>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</si>
  <si>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</si>
  <si>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</si>
  <si>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Bristol Royal Infirmary - 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</si>
  <si>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</si>
  <si>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</si>
  <si>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</si>
  <si>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</si>
  <si>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</si>
  <si>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</si>
  <si>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</si>
  <si>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</si>
  <si>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</si>
  <si>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</si>
  <si>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</si>
  <si>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</si>
  <si>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Bristol Royal Hospital For Children - RA723</t>
  </si>
  <si>
    <t>321 - PAEDIATRIC CARDIOLOGY</t>
  </si>
  <si>
    <t>420 - PAEDIATRICS</t>
  </si>
  <si>
    <t>171 - PAEDIATRIC SURGERY</t>
  </si>
  <si>
    <t>74</t>
  </si>
  <si>
    <t>RA707</t>
  </si>
  <si>
    <t>St Michael's Hospital - 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</si>
  <si>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</si>
  <si>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</si>
  <si>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</si>
  <si>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</si>
  <si>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</si>
  <si>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</si>
  <si>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</si>
  <si>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</si>
  <si>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Bristol Eye Hospital - RA708</t>
  </si>
  <si>
    <t>130 - OPHTHALMOLOGY</t>
  </si>
  <si>
    <t>RA710</t>
  </si>
  <si>
    <t>Bristol Haematology and Oncology Centre - 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</si>
  <si>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</si>
  <si>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</si>
  <si>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</si>
  <si>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</si>
  <si>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</si>
  <si>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</si>
  <si>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</si>
  <si>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</si>
  <si>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</si>
  <si>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</si>
  <si>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South Bristol Community Hospital - 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</si>
  <si>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</si>
  <si>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</si>
  <si>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</si>
  <si>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</si>
  <si>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</si>
  <si>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</si>
  <si>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</si>
  <si>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</si>
  <si>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</si>
  <si>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</si>
  <si>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A520A</t>
  </si>
  <si>
    <t>H304 103101</t>
  </si>
  <si>
    <t>C602</t>
  </si>
  <si>
    <t>36</t>
  </si>
  <si>
    <t>A512</t>
  </si>
  <si>
    <t>Difference</t>
  </si>
  <si>
    <t>-</t>
  </si>
  <si>
    <t>SDU</t>
  </si>
  <si>
    <t xml:space="preserve">Medicine Wards Total </t>
  </si>
  <si>
    <t xml:space="preserve">Specialised  Wards Total </t>
  </si>
  <si>
    <t xml:space="preserve">Surgery Wards Total </t>
  </si>
  <si>
    <t xml:space="preserve">Childrens Wards Total </t>
  </si>
  <si>
    <t xml:space="preserve">Womens Ward Total </t>
  </si>
  <si>
    <t>60N</t>
  </si>
  <si>
    <t>A413</t>
  </si>
  <si>
    <t>CIU</t>
  </si>
  <si>
    <t>1P</t>
  </si>
  <si>
    <t>D701A</t>
  </si>
  <si>
    <t>THTC</t>
  </si>
  <si>
    <t>Head of Nursing Comments where the total fill rate is  75%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</si>
</sst>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1" fillId="0" borderId="0" xfId="1"/>
    <xf numFmtId="0" fontId="3" fillId="0" borderId="0" xfId="1" applyFont="1"/>
    <xf numFmtId="0" fontId="1" fillId="0" borderId="0" xfId="1" quotePrefix="1"/>
    <xf numFmtId="0" fontId="4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2" fillId="5" borderId="8" xfId="0" applyFont="1" applyFill="1" applyBorder="1"/>
    <xf numFmtId="0" fontId="5" fillId="0" borderId="0" xfId="0" applyFont="1"/>
    <xf numFmtId="0" fontId="2" fillId="5" borderId="9" xfId="0" applyFont="1" applyFill="1" applyBorder="1"/>
    <xf numFmtId="0" fontId="2" fillId="5" borderId="6" xfId="0" applyFont="1" applyFill="1" applyBorder="1"/>
    <xf numFmtId="164" fontId="2" fillId="5" borderId="10" xfId="0" applyNumberFormat="1" applyFont="1" applyFill="1" applyBorder="1" applyAlignment="1">
      <alignment horizontal="center"/>
    </xf>
    <xf numFmtId="3" fontId="2" fillId="5" borderId="11" xfId="0" applyNumberFormat="1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/>
    <xf numFmtId="164" fontId="5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2" fillId="5" borderId="10" xfId="0" applyNumberFormat="1" applyFont="1" applyFill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5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7" fillId="0" borderId="0" xfId="0" applyFont="1"/>
    <xf numFmtId="0" fontId="6" fillId="0" borderId="1" xfId="0" quotePrefix="1" applyFont="1" applyBorder="1"/>
    <xf numFmtId="1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4" borderId="1" xfId="2" applyFont="1" applyFill="1" applyBorder="1" applyAlignment="1">
      <alignment horizontal="center"/>
    </xf>
    <xf numFmtId="1" fontId="8" fillId="3" borderId="5" xfId="0" applyNumberFormat="1" applyFont="1" applyFill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 wrapText="1"/>
    </xf>
    <xf numFmtId="9" fontId="8" fillId="3" borderId="3" xfId="0" applyNumberFormat="1" applyFont="1" applyFill="1" applyBorder="1" applyAlignment="1">
      <alignment horizontal="center" wrapText="1"/>
    </xf>
    <xf numFmtId="1" fontId="8" fillId="3" borderId="4" xfId="0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9" fontId="8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2" fillId="5" borderId="11" xfId="0" applyNumberFormat="1" applyFont="1" applyFill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" fontId="0" fillId="0" borderId="0" xfId="0" applyNumberFormat="1"/>
    <xf numFmtId="0" fontId="6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9">
    <queryTableFields count="5">
      <queryTableField id="1" name="ind_id" tableColumnId="1"/>
      <queryTableField id="2" name="period_code" tableColumnId="2"/>
      <queryTableField id="7" name="ward_code_original" tableColumnId="7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68" tableType="queryTable" totalsRowShown="0" headerRowDxfId="5">
  <autoFilter ref="A1:E68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7" uniqueName="7" name="ward_code_original" queryTableFieldId="7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/>
  </sheetViews>
  <sheetFormatPr defaultRowHeight="15"/>
  <cols>
    <col min="2" max="2" width="38.5703125" bestFit="1" customWidth="1"/>
    <col min="26" max="26" width="26" customWidth="1"/>
  </cols>
  <sheetData>
    <row r="1" spans="1:27">
      <c r="I1" t="s">
        <v>259</v>
      </c>
      <c r="M1" t="s">
        <v>264</v>
      </c>
    </row>
    <row r="2" spans="1:27">
      <c r="A2" s="20" t="s">
        <v>149</v>
      </c>
      <c r="B2" s="20" t="s">
        <v>181</v>
      </c>
      <c r="C2" s="56" t="s">
        <v>182</v>
      </c>
      <c r="I2" t="s">
        <v>260</v>
      </c>
      <c r="J2" t="s">
        <v>261</v>
      </c>
      <c r="K2" t="s">
        <v>262</v>
      </c>
      <c r="L2" t="s">
        <v>263</v>
      </c>
      <c r="M2" t="s">
        <v>260</v>
      </c>
      <c r="N2" t="s">
        <v>261</v>
      </c>
      <c r="O2" t="s">
        <v>262</v>
      </c>
      <c r="P2" t="s">
        <v>263</v>
      </c>
      <c r="Q2" t="s">
        <v>180</v>
      </c>
      <c r="W2" s="59" t="s">
        <v>114</v>
      </c>
      <c r="X2" t="s">
        <v>211</v>
      </c>
      <c r="Y2" t="s">
        <v>212</v>
      </c>
      <c r="Z2" t="s">
        <v>213</v>
      </c>
    </row>
    <row r="3" spans="1:27">
      <c r="A3" s="22" t="s">
        <v>65</v>
      </c>
      <c r="B3" s="22" t="s">
        <v>17</v>
      </c>
      <c r="C3" s="100" t="s">
        <v>107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 - RA701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Report'!$A$1:$V$99,4,FALSE)</f>
        <v>1402.25</v>
      </c>
      <c r="J3">
        <f>VLOOKUP($A3,'Unify Report'!$A$1:$V$99,3,FALSE)</f>
        <v>1358.75</v>
      </c>
      <c r="K3">
        <f>VLOOKUP($A3,'Unify Report'!$A$1:$V$99,8,FALSE)</f>
        <v>1114</v>
      </c>
      <c r="L3">
        <f>VLOOKUP($A3,'Unify Report'!$A$1:$V$99,7,FALSE)</f>
        <v>1687.25</v>
      </c>
      <c r="M3">
        <f>VLOOKUP($A3,'Unify Report'!$A$1:$V$99,12,FALSE)</f>
        <v>1023</v>
      </c>
      <c r="N3">
        <f>VLOOKUP($A3,'Unify Report'!$A$1:$V$99,11,FALSE)</f>
        <v>1012</v>
      </c>
      <c r="O3">
        <f>VLOOKUP($A3,'Unify Report'!$A$1:$V$99,16,FALSE)</f>
        <v>704</v>
      </c>
      <c r="P3">
        <f>VLOOKUP($A3,'Unify Report'!$A$1:$V$99,15,FALSE)</f>
        <v>1501.5</v>
      </c>
      <c r="Q3" s="99">
        <f>VLOOKUP($C3,CHPPD!$D$6:$Q$70,8,FALSE)</f>
        <v>768</v>
      </c>
      <c r="W3" t="s">
        <v>214</v>
      </c>
      <c r="X3" t="s">
        <v>211</v>
      </c>
      <c r="Y3" t="s">
        <v>212</v>
      </c>
      <c r="Z3" t="s">
        <v>215</v>
      </c>
    </row>
    <row r="4" spans="1:27">
      <c r="A4" s="22" t="s">
        <v>66</v>
      </c>
      <c r="B4" s="22" t="s">
        <v>20</v>
      </c>
      <c r="C4" s="22" t="s">
        <v>108</v>
      </c>
      <c r="D4" t="str">
        <f t="shared" si="0"/>
        <v>RA701</v>
      </c>
      <c r="E4" t="str">
        <f t="shared" si="1"/>
        <v>Bristol Royal Infirmary - RA701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Report'!$A$1:$V$99,4,FALSE)</f>
        <v>2669.1666666666665</v>
      </c>
      <c r="J4">
        <f>VLOOKUP($A4,'Unify Report'!$A$1:$V$99,3,FALSE)</f>
        <v>2547.0833333333335</v>
      </c>
      <c r="K4">
        <f>VLOOKUP($A4,'Unify Report'!$A$1:$V$99,8,FALSE)</f>
        <v>2007</v>
      </c>
      <c r="L4">
        <f>VLOOKUP($A4,'Unify Report'!$A$1:$V$99,7,FALSE)</f>
        <v>2162</v>
      </c>
      <c r="M4">
        <f>VLOOKUP($A4,'Unify Report'!$A$1:$V$99,12,FALSE)</f>
        <v>2211</v>
      </c>
      <c r="N4">
        <f>VLOOKUP($A4,'Unify Report'!$A$1:$V$99,11,FALSE)</f>
        <v>2067.1666666666665</v>
      </c>
      <c r="O4">
        <f>VLOOKUP($A4,'Unify Report'!$A$1:$V$99,16,FALSE)</f>
        <v>1704.5</v>
      </c>
      <c r="P4">
        <f>VLOOKUP($A4,'Unify Report'!$A$1:$V$99,15,FALSE)</f>
        <v>1762.25</v>
      </c>
      <c r="Q4" s="99">
        <f>VLOOKUP($C4,CHPPD!$D$6:$Q$70,8,FALSE)</f>
        <v>830</v>
      </c>
      <c r="W4" t="s">
        <v>217</v>
      </c>
      <c r="X4" t="s">
        <v>211</v>
      </c>
      <c r="Y4" t="s">
        <v>212</v>
      </c>
      <c r="Z4" t="s">
        <v>218</v>
      </c>
    </row>
    <row r="5" spans="1:27">
      <c r="A5" s="22" t="s">
        <v>67</v>
      </c>
      <c r="B5" s="22" t="s">
        <v>19</v>
      </c>
      <c r="C5" s="22" t="s">
        <v>109</v>
      </c>
      <c r="D5" t="str">
        <f t="shared" si="0"/>
        <v>RA701</v>
      </c>
      <c r="E5" t="str">
        <f t="shared" si="1"/>
        <v>Bristol Royal Infirmary - RA701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Report'!$A$1:$V$99,4,FALSE)</f>
        <v>2251</v>
      </c>
      <c r="J5">
        <f>VLOOKUP($A5,'Unify Report'!$A$1:$V$99,3,FALSE)</f>
        <v>2030.8</v>
      </c>
      <c r="K5">
        <f>VLOOKUP($A5,'Unify Report'!$A$1:$V$99,8,FALSE)</f>
        <v>1860.75</v>
      </c>
      <c r="L5">
        <f>VLOOKUP($A5,'Unify Report'!$A$1:$V$99,7,FALSE)</f>
        <v>1934.95</v>
      </c>
      <c r="M5">
        <f>VLOOKUP($A5,'Unify Report'!$A$1:$V$99,12,FALSE)</f>
        <v>1705</v>
      </c>
      <c r="N5">
        <f>VLOOKUP($A5,'Unify Report'!$A$1:$V$99,11,FALSE)</f>
        <v>1585.25</v>
      </c>
      <c r="O5">
        <f>VLOOKUP($A5,'Unify Report'!$A$1:$V$99,16,FALSE)</f>
        <v>1364.75</v>
      </c>
      <c r="P5">
        <f>VLOOKUP($A5,'Unify Report'!$A$1:$V$99,15,FALSE)</f>
        <v>1463.75</v>
      </c>
      <c r="Q5" s="99">
        <f>VLOOKUP($C5,CHPPD!$D$6:$Q$70,8,FALSE)</f>
        <v>911</v>
      </c>
      <c r="W5" t="s">
        <v>219</v>
      </c>
      <c r="X5" t="s">
        <v>211</v>
      </c>
      <c r="Y5" t="s">
        <v>212</v>
      </c>
      <c r="Z5" t="s">
        <v>213</v>
      </c>
      <c r="AA5" t="s">
        <v>218</v>
      </c>
    </row>
    <row r="6" spans="1:27">
      <c r="A6" s="22" t="s">
        <v>68</v>
      </c>
      <c r="B6" s="22" t="s">
        <v>13</v>
      </c>
      <c r="C6" s="22" t="s">
        <v>110</v>
      </c>
      <c r="D6" t="str">
        <f t="shared" si="0"/>
        <v>RA701</v>
      </c>
      <c r="E6" t="str">
        <f t="shared" si="1"/>
        <v>Bristol Royal Infirmary - RA701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Report'!$A$1:$V$99,4,FALSE)</f>
        <v>1869.4166666666667</v>
      </c>
      <c r="J6">
        <f>VLOOKUP($A6,'Unify Report'!$A$1:$V$99,3,FALSE)</f>
        <v>1660.9166666666667</v>
      </c>
      <c r="K6">
        <f>VLOOKUP($A6,'Unify Report'!$A$1:$V$99,8,FALSE)</f>
        <v>1116.2499999999966</v>
      </c>
      <c r="L6">
        <f>VLOOKUP($A6,'Unify Report'!$A$1:$V$99,7,FALSE)</f>
        <v>1279.5</v>
      </c>
      <c r="M6">
        <f>VLOOKUP($A6,'Unify Report'!$A$1:$V$99,12,FALSE)</f>
        <v>1364</v>
      </c>
      <c r="N6">
        <f>VLOOKUP($A6,'Unify Report'!$A$1:$V$99,11,FALSE)</f>
        <v>1276.5</v>
      </c>
      <c r="O6">
        <f>VLOOKUP($A6,'Unify Report'!$A$1:$V$99,16,FALSE)</f>
        <v>1023</v>
      </c>
      <c r="P6">
        <f>VLOOKUP($A6,'Unify Report'!$A$1:$V$99,15,FALSE)</f>
        <v>1298</v>
      </c>
      <c r="Q6" s="99">
        <f>VLOOKUP($C6,CHPPD!$D$6:$Q$70,8,FALSE)</f>
        <v>734</v>
      </c>
      <c r="W6" t="s">
        <v>116</v>
      </c>
      <c r="X6" t="s">
        <v>211</v>
      </c>
      <c r="Y6" t="s">
        <v>212</v>
      </c>
      <c r="Z6" t="s">
        <v>213</v>
      </c>
    </row>
    <row r="7" spans="1:27">
      <c r="A7" s="22" t="s">
        <v>69</v>
      </c>
      <c r="B7" s="22" t="s">
        <v>18</v>
      </c>
      <c r="C7" s="22" t="s">
        <v>111</v>
      </c>
      <c r="D7" t="str">
        <f t="shared" si="0"/>
        <v>RA701</v>
      </c>
      <c r="E7" t="str">
        <f t="shared" si="1"/>
        <v>Bristol Royal Infirmary - RA701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Report'!$A$1:$V$99,4,FALSE)</f>
        <v>1116.5</v>
      </c>
      <c r="J7">
        <f>VLOOKUP($A7,'Unify Report'!$A$1:$V$99,3,FALSE)</f>
        <v>1020.3666666666667</v>
      </c>
      <c r="K7">
        <f>VLOOKUP($A7,'Unify Report'!$A$1:$V$99,8,FALSE)</f>
        <v>731</v>
      </c>
      <c r="L7">
        <f>VLOOKUP($A7,'Unify Report'!$A$1:$V$99,7,FALSE)</f>
        <v>942.75</v>
      </c>
      <c r="M7">
        <f>VLOOKUP($A7,'Unify Report'!$A$1:$V$99,12,FALSE)</f>
        <v>682</v>
      </c>
      <c r="N7">
        <f>VLOOKUP($A7,'Unify Report'!$A$1:$V$99,11,FALSE)</f>
        <v>682.75</v>
      </c>
      <c r="O7">
        <f>VLOOKUP($A7,'Unify Report'!$A$1:$V$99,16,FALSE)</f>
        <v>682</v>
      </c>
      <c r="P7">
        <f>VLOOKUP($A7,'Unify Report'!$A$1:$V$99,15,FALSE)</f>
        <v>858</v>
      </c>
      <c r="Q7" s="99">
        <f>VLOOKUP($C7,CHPPD!$D$6:$Q$70,8,FALSE)</f>
        <v>505</v>
      </c>
      <c r="W7" t="s">
        <v>220</v>
      </c>
      <c r="X7" t="s">
        <v>211</v>
      </c>
      <c r="Y7" t="s">
        <v>212</v>
      </c>
      <c r="Z7" t="s">
        <v>218</v>
      </c>
      <c r="AA7" t="s">
        <v>216</v>
      </c>
    </row>
    <row r="8" spans="1:27">
      <c r="A8" s="22" t="s">
        <v>70</v>
      </c>
      <c r="B8" s="22" t="s">
        <v>15</v>
      </c>
      <c r="C8" s="22" t="s">
        <v>112</v>
      </c>
      <c r="D8" t="str">
        <f t="shared" si="0"/>
        <v>RA701</v>
      </c>
      <c r="E8" t="str">
        <f t="shared" si="1"/>
        <v>Bristol Royal Infirmary - RA701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Report'!$A$1:$V$99,4,FALSE)</f>
        <v>1627.25</v>
      </c>
      <c r="J8">
        <f>VLOOKUP($A8,'Unify Report'!$A$1:$V$99,3,FALSE)</f>
        <v>1621.5</v>
      </c>
      <c r="K8">
        <f>VLOOKUP($A8,'Unify Report'!$A$1:$V$99,8,FALSE)</f>
        <v>1109</v>
      </c>
      <c r="L8">
        <f>VLOOKUP($A8,'Unify Report'!$A$1:$V$99,7,FALSE)</f>
        <v>1342.5</v>
      </c>
      <c r="M8">
        <f>VLOOKUP($A8,'Unify Report'!$A$1:$V$99,12,FALSE)</f>
        <v>1022.5</v>
      </c>
      <c r="N8">
        <f>VLOOKUP($A8,'Unify Report'!$A$1:$V$99,11,FALSE)</f>
        <v>1023</v>
      </c>
      <c r="O8">
        <f>VLOOKUP($A8,'Unify Report'!$A$1:$V$99,16,FALSE)</f>
        <v>1023</v>
      </c>
      <c r="P8">
        <f>VLOOKUP($A8,'Unify Report'!$A$1:$V$99,15,FALSE)</f>
        <v>1298.25</v>
      </c>
      <c r="Q8" s="99">
        <f>VLOOKUP($C8,CHPPD!$D$6:$Q$70,8,FALSE)</f>
        <v>764</v>
      </c>
      <c r="W8" t="s">
        <v>130</v>
      </c>
      <c r="X8" t="s">
        <v>211</v>
      </c>
      <c r="Y8" t="s">
        <v>212</v>
      </c>
      <c r="Z8" t="s">
        <v>221</v>
      </c>
      <c r="AA8" t="s">
        <v>216</v>
      </c>
    </row>
    <row r="9" spans="1:27">
      <c r="A9" s="22" t="s">
        <v>71</v>
      </c>
      <c r="B9" s="22" t="s">
        <v>22</v>
      </c>
      <c r="C9" s="22" t="s">
        <v>113</v>
      </c>
      <c r="D9" t="str">
        <f t="shared" si="0"/>
        <v>RA701</v>
      </c>
      <c r="E9" t="str">
        <f t="shared" si="1"/>
        <v>Bristol Royal Infirmary - RA701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Report'!$A$1:$V$99,4,FALSE)</f>
        <v>1118.5</v>
      </c>
      <c r="J9">
        <f>VLOOKUP($A9,'Unify Report'!$A$1:$V$99,3,FALSE)</f>
        <v>1131</v>
      </c>
      <c r="K9">
        <f>VLOOKUP($A9,'Unify Report'!$A$1:$V$99,8,FALSE)</f>
        <v>934.75</v>
      </c>
      <c r="L9">
        <f>VLOOKUP($A9,'Unify Report'!$A$1:$V$99,7,FALSE)</f>
        <v>1161.75</v>
      </c>
      <c r="M9">
        <f>VLOOKUP($A9,'Unify Report'!$A$1:$V$99,12,FALSE)</f>
        <v>1023</v>
      </c>
      <c r="N9">
        <f>VLOOKUP($A9,'Unify Report'!$A$1:$V$99,11,FALSE)</f>
        <v>1023</v>
      </c>
      <c r="O9">
        <f>VLOOKUP($A9,'Unify Report'!$A$1:$V$99,16,FALSE)</f>
        <v>353</v>
      </c>
      <c r="P9">
        <f>VLOOKUP($A9,'Unify Report'!$A$1:$V$99,15,FALSE)</f>
        <v>729.75</v>
      </c>
      <c r="Q9" s="99">
        <f>VLOOKUP($C9,CHPPD!$D$6:$Q$70,8,FALSE)</f>
        <v>601</v>
      </c>
      <c r="W9" t="s">
        <v>222</v>
      </c>
      <c r="X9" t="s">
        <v>211</v>
      </c>
      <c r="Y9" t="s">
        <v>212</v>
      </c>
      <c r="Z9" t="s">
        <v>218</v>
      </c>
      <c r="AA9" t="s">
        <v>213</v>
      </c>
    </row>
    <row r="10" spans="1:27">
      <c r="A10" s="22" t="s">
        <v>72</v>
      </c>
      <c r="B10" s="22" t="s">
        <v>23</v>
      </c>
      <c r="C10" s="22" t="s">
        <v>114</v>
      </c>
      <c r="D10" t="str">
        <f t="shared" si="0"/>
        <v>RA701</v>
      </c>
      <c r="E10" t="str">
        <f t="shared" si="1"/>
        <v>Bristol Royal Infirmary - RA701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Report'!$A$1:$V$99,4,FALSE)</f>
        <v>1483.5</v>
      </c>
      <c r="J10">
        <f>VLOOKUP($A10,'Unify Report'!$A$1:$V$99,3,FALSE)</f>
        <v>1490</v>
      </c>
      <c r="K10">
        <f>VLOOKUP($A10,'Unify Report'!$A$1:$V$99,8,FALSE)</f>
        <v>745.75</v>
      </c>
      <c r="L10">
        <f>VLOOKUP($A10,'Unify Report'!$A$1:$V$99,7,FALSE)</f>
        <v>726</v>
      </c>
      <c r="M10">
        <f>VLOOKUP($A10,'Unify Report'!$A$1:$V$99,12,FALSE)</f>
        <v>1364</v>
      </c>
      <c r="N10">
        <f>VLOOKUP($A10,'Unify Report'!$A$1:$V$99,11,FALSE)</f>
        <v>1353</v>
      </c>
      <c r="O10">
        <f>VLOOKUP($A10,'Unify Report'!$A$1:$V$99,16,FALSE)</f>
        <v>682</v>
      </c>
      <c r="P10">
        <f>VLOOKUP($A10,'Unify Report'!$A$1:$V$99,15,FALSE)</f>
        <v>693</v>
      </c>
      <c r="Q10" s="99">
        <f>VLOOKUP($C10,CHPPD!$D$6:$Q$70,8,FALSE)</f>
        <v>411</v>
      </c>
      <c r="W10" t="s">
        <v>122</v>
      </c>
      <c r="X10" t="s">
        <v>211</v>
      </c>
      <c r="Y10" t="s">
        <v>212</v>
      </c>
      <c r="Z10" t="s">
        <v>223</v>
      </c>
      <c r="AA10" t="s">
        <v>215</v>
      </c>
    </row>
    <row r="11" spans="1:27">
      <c r="A11" s="22" t="s">
        <v>73</v>
      </c>
      <c r="B11" s="22" t="s">
        <v>16</v>
      </c>
      <c r="C11" s="22" t="s">
        <v>115</v>
      </c>
      <c r="D11" t="str">
        <f t="shared" si="0"/>
        <v>RA701</v>
      </c>
      <c r="E11" t="str">
        <f t="shared" si="1"/>
        <v>Bristol Royal Infirmary - RA701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Report'!$A$1:$V$99,4,FALSE)</f>
        <v>1122</v>
      </c>
      <c r="J11">
        <f>VLOOKUP($A11,'Unify Report'!$A$1:$V$99,3,FALSE)</f>
        <v>1103.25</v>
      </c>
      <c r="K11">
        <f>VLOOKUP($A11,'Unify Report'!$A$1:$V$99,8,FALSE)</f>
        <v>1086.5</v>
      </c>
      <c r="L11">
        <f>VLOOKUP($A11,'Unify Report'!$A$1:$V$99,7,FALSE)</f>
        <v>1393</v>
      </c>
      <c r="M11">
        <f>VLOOKUP($A11,'Unify Report'!$A$1:$V$99,12,FALSE)</f>
        <v>682</v>
      </c>
      <c r="N11">
        <f>VLOOKUP($A11,'Unify Report'!$A$1:$V$99,11,FALSE)</f>
        <v>682</v>
      </c>
      <c r="O11">
        <f>VLOOKUP($A11,'Unify Report'!$A$1:$V$99,16,FALSE)</f>
        <v>682</v>
      </c>
      <c r="P11">
        <f>VLOOKUP($A11,'Unify Report'!$A$1:$V$99,15,FALSE)</f>
        <v>1265</v>
      </c>
      <c r="Q11" s="99">
        <f>VLOOKUP($C11,CHPPD!$D$6:$Q$70,8,FALSE)</f>
        <v>618</v>
      </c>
      <c r="W11" t="s">
        <v>123</v>
      </c>
      <c r="X11" t="s">
        <v>211</v>
      </c>
      <c r="Y11" t="s">
        <v>212</v>
      </c>
      <c r="Z11" t="s">
        <v>215</v>
      </c>
      <c r="AA11" t="s">
        <v>223</v>
      </c>
    </row>
    <row r="12" spans="1:27">
      <c r="A12" s="22" t="s">
        <v>74</v>
      </c>
      <c r="B12" s="22" t="s">
        <v>14</v>
      </c>
      <c r="C12" s="22" t="s">
        <v>116</v>
      </c>
      <c r="D12" t="str">
        <f t="shared" si="0"/>
        <v>RA701</v>
      </c>
      <c r="E12" t="str">
        <f t="shared" si="1"/>
        <v>Bristol Royal Infirmary - RA701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Report'!$A$1:$V$99,4,FALSE)</f>
        <v>1033.75</v>
      </c>
      <c r="J12">
        <f>VLOOKUP($A12,'Unify Report'!$A$1:$V$99,3,FALSE)</f>
        <v>790</v>
      </c>
      <c r="K12">
        <f>VLOOKUP($A12,'Unify Report'!$A$1:$V$99,8,FALSE)</f>
        <v>1492.75</v>
      </c>
      <c r="L12">
        <f>VLOOKUP($A12,'Unify Report'!$A$1:$V$99,7,FALSE)</f>
        <v>1577.25</v>
      </c>
      <c r="M12">
        <f>VLOOKUP($A12,'Unify Report'!$A$1:$V$99,12,FALSE)</f>
        <v>682.5</v>
      </c>
      <c r="N12">
        <f>VLOOKUP($A12,'Unify Report'!$A$1:$V$99,11,FALSE)</f>
        <v>682.5</v>
      </c>
      <c r="O12">
        <f>VLOOKUP($A12,'Unify Report'!$A$1:$V$99,16,FALSE)</f>
        <v>682</v>
      </c>
      <c r="P12">
        <f>VLOOKUP($A12,'Unify Report'!$A$1:$V$99,15,FALSE)</f>
        <v>968</v>
      </c>
      <c r="Q12" s="99">
        <f>VLOOKUP($C12,CHPPD!$D$6:$Q$70,8,FALSE)</f>
        <v>556</v>
      </c>
      <c r="W12" t="s">
        <v>124</v>
      </c>
      <c r="X12" t="s">
        <v>211</v>
      </c>
      <c r="Y12" t="s">
        <v>212</v>
      </c>
      <c r="Z12" t="s">
        <v>223</v>
      </c>
      <c r="AA12" t="s">
        <v>213</v>
      </c>
    </row>
    <row r="13" spans="1:27">
      <c r="A13" s="22" t="s">
        <v>75</v>
      </c>
      <c r="B13" s="22" t="s">
        <v>21</v>
      </c>
      <c r="C13" s="22" t="s">
        <v>117</v>
      </c>
      <c r="D13" t="str">
        <f t="shared" si="0"/>
        <v>RA701</v>
      </c>
      <c r="E13" t="str">
        <f t="shared" si="1"/>
        <v>Bristol Royal Infirmary - RA701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Report'!$A$1:$V$99,4,FALSE)</f>
        <v>1387.25</v>
      </c>
      <c r="J13">
        <f>VLOOKUP($A13,'Unify Report'!$A$1:$V$99,3,FALSE)</f>
        <v>1312.25</v>
      </c>
      <c r="K13">
        <f>VLOOKUP($A13,'Unify Report'!$A$1:$V$99,8,FALSE)</f>
        <v>1115</v>
      </c>
      <c r="L13">
        <f>VLOOKUP($A13,'Unify Report'!$A$1:$V$99,7,FALSE)</f>
        <v>1209.5</v>
      </c>
      <c r="M13">
        <f>VLOOKUP($A13,'Unify Report'!$A$1:$V$99,12,FALSE)</f>
        <v>1023</v>
      </c>
      <c r="N13">
        <f>VLOOKUP($A13,'Unify Report'!$A$1:$V$99,11,FALSE)</f>
        <v>1023</v>
      </c>
      <c r="O13">
        <f>VLOOKUP($A13,'Unify Report'!$A$1:$V$99,16,FALSE)</f>
        <v>682</v>
      </c>
      <c r="P13">
        <f>VLOOKUP($A13,'Unify Report'!$A$1:$V$99,15,FALSE)</f>
        <v>858</v>
      </c>
      <c r="Q13" s="99">
        <f>VLOOKUP($C13,CHPPD!$D$6:$Q$70,8,FALSE)</f>
        <v>739</v>
      </c>
      <c r="W13" t="s">
        <v>137</v>
      </c>
      <c r="X13" t="s">
        <v>224</v>
      </c>
      <c r="Y13" t="s">
        <v>225</v>
      </c>
      <c r="Z13" t="s">
        <v>226</v>
      </c>
      <c r="AA13" t="s">
        <v>216</v>
      </c>
    </row>
    <row r="14" spans="1:27">
      <c r="A14" s="22" t="s">
        <v>76</v>
      </c>
      <c r="B14" s="22" t="s">
        <v>24</v>
      </c>
      <c r="C14" s="23" t="s">
        <v>118</v>
      </c>
      <c r="D14" t="str">
        <f t="shared" si="0"/>
        <v>RA773</v>
      </c>
      <c r="E14" t="str">
        <f t="shared" si="1"/>
        <v>South Bristol Community Hospital - RA773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Report'!$A$1:$V$99,4,FALSE)</f>
        <v>1490.75</v>
      </c>
      <c r="J14">
        <f>VLOOKUP($A14,'Unify Report'!$A$1:$V$99,3,FALSE)</f>
        <v>1441.25</v>
      </c>
      <c r="K14">
        <f>VLOOKUP($A14,'Unify Report'!$A$1:$V$99,8,FALSE)</f>
        <v>1881</v>
      </c>
      <c r="L14">
        <f>VLOOKUP($A14,'Unify Report'!$A$1:$V$99,7,FALSE)</f>
        <v>1862</v>
      </c>
      <c r="M14">
        <f>VLOOKUP($A14,'Unify Report'!$A$1:$V$99,12,FALSE)</f>
        <v>682</v>
      </c>
      <c r="N14">
        <f>VLOOKUP($A14,'Unify Report'!$A$1:$V$99,11,FALSE)</f>
        <v>891</v>
      </c>
      <c r="O14">
        <f>VLOOKUP($A14,'Unify Report'!$A$1:$V$99,16,FALSE)</f>
        <v>1022.75</v>
      </c>
      <c r="P14">
        <f>VLOOKUP($A14,'Unify Report'!$A$1:$V$99,15,FALSE)</f>
        <v>1111</v>
      </c>
      <c r="Q14" s="99">
        <f>VLOOKUP($C14,CHPPD!$D$6:$Q$70,8,FALSE)</f>
        <v>924</v>
      </c>
      <c r="W14" t="s">
        <v>140</v>
      </c>
      <c r="X14" t="s">
        <v>224</v>
      </c>
      <c r="Y14" t="s">
        <v>225</v>
      </c>
      <c r="Z14" t="s">
        <v>227</v>
      </c>
      <c r="AA14" t="s">
        <v>228</v>
      </c>
    </row>
    <row r="15" spans="1:27">
      <c r="A15" s="22" t="s">
        <v>77</v>
      </c>
      <c r="B15" s="22" t="s">
        <v>25</v>
      </c>
      <c r="C15" s="23" t="s">
        <v>119</v>
      </c>
      <c r="D15" t="str">
        <f t="shared" si="0"/>
        <v>RA773</v>
      </c>
      <c r="E15" t="str">
        <f t="shared" si="1"/>
        <v>South Bristol Community Hospital - RA773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Report'!$A$1:$V$99,4,FALSE)</f>
        <v>1565</v>
      </c>
      <c r="J15">
        <f>VLOOKUP($A15,'Unify Report'!$A$1:$V$99,3,FALSE)</f>
        <v>1524.25</v>
      </c>
      <c r="K15">
        <f>VLOOKUP($A15,'Unify Report'!$A$1:$V$99,8,FALSE)</f>
        <v>2072.5</v>
      </c>
      <c r="L15">
        <f>VLOOKUP($A15,'Unify Report'!$A$1:$V$99,7,FALSE)</f>
        <v>1832.75</v>
      </c>
      <c r="M15">
        <f>VLOOKUP($A15,'Unify Report'!$A$1:$V$99,12,FALSE)</f>
        <v>682</v>
      </c>
      <c r="N15">
        <f>VLOOKUP($A15,'Unify Report'!$A$1:$V$99,11,FALSE)</f>
        <v>791.75</v>
      </c>
      <c r="O15">
        <f>VLOOKUP($A15,'Unify Report'!$A$1:$V$99,16,FALSE)</f>
        <v>1023</v>
      </c>
      <c r="P15">
        <f>VLOOKUP($A15,'Unify Report'!$A$1:$V$99,15,FALSE)</f>
        <v>1222.75</v>
      </c>
      <c r="Q15" s="99">
        <f>VLOOKUP($C15,CHPPD!$D$6:$Q$70,8,FALSE)</f>
        <v>923</v>
      </c>
      <c r="W15" t="s">
        <v>136</v>
      </c>
      <c r="X15" t="s">
        <v>224</v>
      </c>
      <c r="Y15" t="s">
        <v>225</v>
      </c>
      <c r="Z15" t="s">
        <v>228</v>
      </c>
      <c r="AA15" t="s">
        <v>227</v>
      </c>
    </row>
    <row r="16" spans="1:27">
      <c r="A16" s="22" t="s">
        <v>78</v>
      </c>
      <c r="B16" s="22" t="s">
        <v>27</v>
      </c>
      <c r="C16" s="22" t="s">
        <v>120</v>
      </c>
      <c r="D16" t="str">
        <f t="shared" si="0"/>
        <v>RA701</v>
      </c>
      <c r="E16" t="str">
        <f t="shared" si="1"/>
        <v>Bristol Royal Infirmary - RA701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Report'!$A$1:$V$99,4,FALSE)</f>
        <v>1864</v>
      </c>
      <c r="J16">
        <f>VLOOKUP($A16,'Unify Report'!$A$1:$V$99,3,FALSE)</f>
        <v>1784.5</v>
      </c>
      <c r="K16">
        <f>VLOOKUP($A16,'Unify Report'!$A$1:$V$99,8,FALSE)</f>
        <v>375.25</v>
      </c>
      <c r="L16">
        <f>VLOOKUP($A16,'Unify Report'!$A$1:$V$99,7,FALSE)</f>
        <v>313</v>
      </c>
      <c r="M16">
        <f>VLOOKUP($A16,'Unify Report'!$A$1:$V$99,12,FALSE)</f>
        <v>1364</v>
      </c>
      <c r="N16">
        <f>VLOOKUP($A16,'Unify Report'!$A$1:$V$99,11,FALSE)</f>
        <v>1353</v>
      </c>
      <c r="O16">
        <f>VLOOKUP($A16,'Unify Report'!$A$1:$V$99,16,FALSE)</f>
        <v>341</v>
      </c>
      <c r="P16">
        <f>VLOOKUP($A16,'Unify Report'!$A$1:$V$99,15,FALSE)</f>
        <v>319</v>
      </c>
      <c r="Q16" s="99">
        <f>VLOOKUP($C16,CHPPD!$D$6:$Q$70,8,FALSE)</f>
        <v>278</v>
      </c>
      <c r="W16" t="s">
        <v>134</v>
      </c>
      <c r="X16" t="s">
        <v>224</v>
      </c>
      <c r="Y16" t="s">
        <v>225</v>
      </c>
      <c r="Z16" t="s">
        <v>228</v>
      </c>
      <c r="AA16" t="s">
        <v>226</v>
      </c>
    </row>
    <row r="17" spans="1:27">
      <c r="A17" s="22" t="s">
        <v>79</v>
      </c>
      <c r="B17" s="22" t="s">
        <v>30</v>
      </c>
      <c r="C17" s="22" t="s">
        <v>121</v>
      </c>
      <c r="D17" t="str">
        <f t="shared" si="0"/>
        <v>RA701</v>
      </c>
      <c r="E17" t="str">
        <f t="shared" si="1"/>
        <v>Bristol Royal Infirmary - RA701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Report'!$A$1:$V$99,4,FALSE)</f>
        <v>6111</v>
      </c>
      <c r="J17">
        <f>VLOOKUP($A17,'Unify Report'!$A$1:$V$99,3,FALSE)</f>
        <v>5715.833333333333</v>
      </c>
      <c r="K17">
        <f>VLOOKUP($A17,'Unify Report'!$A$1:$V$99,8,FALSE)</f>
        <v>360.5</v>
      </c>
      <c r="L17">
        <f>VLOOKUP($A17,'Unify Report'!$A$1:$V$99,7,FALSE)</f>
        <v>471.5</v>
      </c>
      <c r="M17">
        <f>VLOOKUP($A17,'Unify Report'!$A$1:$V$99,12,FALSE)</f>
        <v>6105.5333333333301</v>
      </c>
      <c r="N17">
        <f>VLOOKUP($A17,'Unify Report'!$A$1:$V$99,11,FALSE)</f>
        <v>5848.7666666666664</v>
      </c>
      <c r="O17">
        <f>VLOOKUP($A17,'Unify Report'!$A$1:$V$99,16,FALSE)</f>
        <v>356.5</v>
      </c>
      <c r="P17">
        <f>VLOOKUP($A17,'Unify Report'!$A$1:$V$99,15,FALSE)</f>
        <v>448.5</v>
      </c>
      <c r="Q17" s="99">
        <f>VLOOKUP($C17,CHPPD!$D$6:$Q$70,8,FALSE)</f>
        <v>709</v>
      </c>
      <c r="W17" t="s">
        <v>129</v>
      </c>
      <c r="X17" t="s">
        <v>211</v>
      </c>
      <c r="Y17" t="s">
        <v>212</v>
      </c>
      <c r="Z17" t="s">
        <v>221</v>
      </c>
      <c r="AA17" t="s">
        <v>218</v>
      </c>
    </row>
    <row r="18" spans="1:27">
      <c r="A18" s="22" t="s">
        <v>80</v>
      </c>
      <c r="B18" s="22" t="s">
        <v>29</v>
      </c>
      <c r="C18" s="22" t="s">
        <v>122</v>
      </c>
      <c r="D18" t="str">
        <f t="shared" si="0"/>
        <v>RA701</v>
      </c>
      <c r="E18" t="str">
        <f t="shared" si="1"/>
        <v>Bristol Royal Infirmary - RA701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Report'!$A$1:$V$99,4,FALSE)</f>
        <v>1449.6666666666667</v>
      </c>
      <c r="J18">
        <f>VLOOKUP($A18,'Unify Report'!$A$1:$V$99,3,FALSE)</f>
        <v>1415.3333333333333</v>
      </c>
      <c r="K18">
        <f>VLOOKUP($A18,'Unify Report'!$A$1:$V$99,8,FALSE)</f>
        <v>1119.75</v>
      </c>
      <c r="L18">
        <f>VLOOKUP($A18,'Unify Report'!$A$1:$V$99,7,FALSE)</f>
        <v>1094.25</v>
      </c>
      <c r="M18">
        <f>VLOOKUP($A18,'Unify Report'!$A$1:$V$99,12,FALSE)</f>
        <v>1023</v>
      </c>
      <c r="N18">
        <f>VLOOKUP($A18,'Unify Report'!$A$1:$V$99,11,FALSE)</f>
        <v>1012</v>
      </c>
      <c r="O18">
        <f>VLOOKUP($A18,'Unify Report'!$A$1:$V$99,16,FALSE)</f>
        <v>341</v>
      </c>
      <c r="P18">
        <f>VLOOKUP($A18,'Unify Report'!$A$1:$V$99,15,FALSE)</f>
        <v>726</v>
      </c>
      <c r="Q18" s="99">
        <f>VLOOKUP($C18,CHPPD!$D$6:$Q$70,8,FALSE)</f>
        <v>728</v>
      </c>
      <c r="W18" s="59" t="s">
        <v>229</v>
      </c>
      <c r="X18" t="s">
        <v>230</v>
      </c>
      <c r="Y18" t="s">
        <v>231</v>
      </c>
      <c r="Z18" t="s">
        <v>232</v>
      </c>
      <c r="AA18" t="s">
        <v>216</v>
      </c>
    </row>
    <row r="19" spans="1:27">
      <c r="A19" s="22" t="s">
        <v>81</v>
      </c>
      <c r="B19" s="22" t="s">
        <v>28</v>
      </c>
      <c r="C19" s="22" t="s">
        <v>123</v>
      </c>
      <c r="D19" t="str">
        <f t="shared" si="0"/>
        <v>RA701</v>
      </c>
      <c r="E19" t="str">
        <f t="shared" si="1"/>
        <v>Bristol Royal Infirmary - RA701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Report'!$A$1:$V$99,4,FALSE)</f>
        <v>1467.5</v>
      </c>
      <c r="J19">
        <f>VLOOKUP($A19,'Unify Report'!$A$1:$V$99,3,FALSE)</f>
        <v>1374.75</v>
      </c>
      <c r="K19">
        <f>VLOOKUP($A19,'Unify Report'!$A$1:$V$99,8,FALSE)</f>
        <v>1139.25</v>
      </c>
      <c r="L19">
        <f>VLOOKUP($A19,'Unify Report'!$A$1:$V$99,7,FALSE)</f>
        <v>1126.75</v>
      </c>
      <c r="M19">
        <f>VLOOKUP($A19,'Unify Report'!$A$1:$V$99,12,FALSE)</f>
        <v>1023</v>
      </c>
      <c r="N19">
        <f>VLOOKUP($A19,'Unify Report'!$A$1:$V$99,11,FALSE)</f>
        <v>1023</v>
      </c>
      <c r="O19">
        <f>VLOOKUP($A19,'Unify Report'!$A$1:$V$99,16,FALSE)</f>
        <v>341</v>
      </c>
      <c r="P19">
        <f>VLOOKUP($A19,'Unify Report'!$A$1:$V$99,15,FALSE)</f>
        <v>539</v>
      </c>
      <c r="Q19" s="99">
        <f>VLOOKUP($C19,CHPPD!$D$6:$Q$70,8,FALSE)</f>
        <v>727</v>
      </c>
      <c r="W19" t="s">
        <v>146</v>
      </c>
      <c r="X19" t="s">
        <v>230</v>
      </c>
      <c r="Y19" t="s">
        <v>231</v>
      </c>
      <c r="Z19" t="s">
        <v>232</v>
      </c>
      <c r="AA19" t="s">
        <v>216</v>
      </c>
    </row>
    <row r="20" spans="1:27">
      <c r="A20" s="22" t="s">
        <v>82</v>
      </c>
      <c r="B20" s="22" t="s">
        <v>26</v>
      </c>
      <c r="C20" s="22" t="s">
        <v>124</v>
      </c>
      <c r="D20" t="str">
        <f t="shared" si="0"/>
        <v>RA701</v>
      </c>
      <c r="E20" t="str">
        <f t="shared" si="1"/>
        <v>Bristol Royal Infirmary - RA701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Report'!$A$1:$V$99,4,FALSE)</f>
        <v>1433.75</v>
      </c>
      <c r="J20">
        <f>VLOOKUP($A20,'Unify Report'!$A$1:$V$99,3,FALSE)</f>
        <v>1378.25</v>
      </c>
      <c r="K20">
        <f>VLOOKUP($A20,'Unify Report'!$A$1:$V$99,8,FALSE)</f>
        <v>1105.7333333333333</v>
      </c>
      <c r="L20">
        <f>VLOOKUP($A20,'Unify Report'!$A$1:$V$99,7,FALSE)</f>
        <v>1401.9833333333333</v>
      </c>
      <c r="M20">
        <f>VLOOKUP($A20,'Unify Report'!$A$1:$V$99,12,FALSE)</f>
        <v>1023</v>
      </c>
      <c r="N20">
        <f>VLOOKUP($A20,'Unify Report'!$A$1:$V$99,11,FALSE)</f>
        <v>1017</v>
      </c>
      <c r="O20">
        <f>VLOOKUP($A20,'Unify Report'!$A$1:$V$99,16,FALSE)</f>
        <v>341</v>
      </c>
      <c r="P20">
        <f>VLOOKUP($A20,'Unify Report'!$A$1:$V$99,15,FALSE)</f>
        <v>759</v>
      </c>
      <c r="Q20" s="99">
        <f>VLOOKUP($C20,CHPPD!$D$6:$Q$70,8,FALSE)</f>
        <v>730</v>
      </c>
      <c r="W20" t="s">
        <v>145</v>
      </c>
      <c r="X20" t="s">
        <v>230</v>
      </c>
      <c r="Y20" t="s">
        <v>231</v>
      </c>
      <c r="Z20" t="s">
        <v>227</v>
      </c>
      <c r="AA20" t="s">
        <v>216</v>
      </c>
    </row>
    <row r="21" spans="1:27">
      <c r="A21" s="22" t="s">
        <v>83</v>
      </c>
      <c r="B21" s="22" t="s">
        <v>31</v>
      </c>
      <c r="C21" s="22" t="s">
        <v>125</v>
      </c>
      <c r="D21" t="str">
        <f t="shared" si="0"/>
        <v>RA710</v>
      </c>
      <c r="E21" t="str">
        <f t="shared" si="1"/>
        <v>Bristol Haematology and Oncology Centre - RA710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Report'!$A$1:$V$99,4,FALSE)</f>
        <v>2620.4166666666601</v>
      </c>
      <c r="J21">
        <f>VLOOKUP($A21,'Unify Report'!$A$1:$V$99,3,FALSE)</f>
        <v>2368.9166666666665</v>
      </c>
      <c r="K21">
        <f>VLOOKUP($A21,'Unify Report'!$A$1:$V$99,8,FALSE)</f>
        <v>1124.3333333333333</v>
      </c>
      <c r="L21">
        <f>VLOOKUP($A21,'Unify Report'!$A$1:$V$99,7,FALSE)</f>
        <v>1079.4166666666667</v>
      </c>
      <c r="M21">
        <f>VLOOKUP($A21,'Unify Report'!$A$1:$V$99,12,FALSE)</f>
        <v>2044.5</v>
      </c>
      <c r="N21">
        <f>VLOOKUP($A21,'Unify Report'!$A$1:$V$99,11,FALSE)</f>
        <v>1950.5</v>
      </c>
      <c r="O21">
        <f>VLOOKUP($A21,'Unify Report'!$A$1:$V$99,16,FALSE)</f>
        <v>682</v>
      </c>
      <c r="P21">
        <f>VLOOKUP($A21,'Unify Report'!$A$1:$V$99,15,FALSE)</f>
        <v>737</v>
      </c>
      <c r="Q21" s="99">
        <f>VLOOKUP($C21,CHPPD!$D$6:$Q$70,8,FALSE)</f>
        <v>899</v>
      </c>
      <c r="W21" t="s">
        <v>148</v>
      </c>
      <c r="X21" t="s">
        <v>230</v>
      </c>
      <c r="Y21" t="s">
        <v>231</v>
      </c>
      <c r="Z21" t="s">
        <v>233</v>
      </c>
      <c r="AA21" t="s">
        <v>216</v>
      </c>
    </row>
    <row r="22" spans="1:27">
      <c r="A22" s="22" t="s">
        <v>84</v>
      </c>
      <c r="B22" s="22" t="s">
        <v>32</v>
      </c>
      <c r="C22" s="22" t="s">
        <v>126</v>
      </c>
      <c r="D22" t="str">
        <f t="shared" si="0"/>
        <v>RA710</v>
      </c>
      <c r="E22" t="str">
        <f t="shared" si="1"/>
        <v>Bristol Haematology and Oncology Centre - RA710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Report'!$A$1:$V$99,4,FALSE)</f>
        <v>2615.6666666666633</v>
      </c>
      <c r="J22">
        <f>VLOOKUP($A22,'Unify Report'!$A$1:$V$99,3,FALSE)</f>
        <v>2267.1333333333332</v>
      </c>
      <c r="K22">
        <f>VLOOKUP($A22,'Unify Report'!$A$1:$V$99,8,FALSE)</f>
        <v>740.74999999999932</v>
      </c>
      <c r="L22">
        <f>VLOOKUP($A22,'Unify Report'!$A$1:$V$99,7,FALSE)</f>
        <v>727.91666666666663</v>
      </c>
      <c r="M22">
        <f>VLOOKUP($A22,'Unify Report'!$A$1:$V$99,12,FALSE)</f>
        <v>1705</v>
      </c>
      <c r="N22">
        <f>VLOOKUP($A22,'Unify Report'!$A$1:$V$99,11,FALSE)</f>
        <v>1430</v>
      </c>
      <c r="O22">
        <f>VLOOKUP($A22,'Unify Report'!$A$1:$V$99,16,FALSE)</f>
        <v>682.5</v>
      </c>
      <c r="P22">
        <f>VLOOKUP($A22,'Unify Report'!$A$1:$V$99,15,FALSE)</f>
        <v>671.5</v>
      </c>
      <c r="Q22" s="99">
        <f>VLOOKUP($C22,CHPPD!$D$6:$Q$70,8,FALSE)</f>
        <v>692</v>
      </c>
      <c r="W22" t="s">
        <v>141</v>
      </c>
      <c r="X22" t="s">
        <v>224</v>
      </c>
      <c r="Y22" t="s">
        <v>225</v>
      </c>
      <c r="Z22" t="s">
        <v>234</v>
      </c>
      <c r="AA22" t="s">
        <v>227</v>
      </c>
    </row>
    <row r="23" spans="1:27">
      <c r="A23" s="22" t="s">
        <v>85</v>
      </c>
      <c r="B23" s="22" t="s">
        <v>54</v>
      </c>
      <c r="C23" s="23" t="s">
        <v>127</v>
      </c>
      <c r="D23" t="str">
        <f t="shared" si="0"/>
        <v>RA708</v>
      </c>
      <c r="E23" t="str">
        <f t="shared" si="1"/>
        <v>Bristol Eye Hospital - RA708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Report'!$A$1:$V$99,4,FALSE)</f>
        <v>1599.25</v>
      </c>
      <c r="J23">
        <f>VLOOKUP($A23,'Unify Report'!$A$1:$V$99,3,FALSE)</f>
        <v>1533</v>
      </c>
      <c r="K23">
        <f>VLOOKUP($A23,'Unify Report'!$A$1:$V$99,8,FALSE)</f>
        <v>1178.25</v>
      </c>
      <c r="L23">
        <f>VLOOKUP($A23,'Unify Report'!$A$1:$V$99,7,FALSE)</f>
        <v>818.25</v>
      </c>
      <c r="M23">
        <f>VLOOKUP($A23,'Unify Report'!$A$1:$V$99,12,FALSE)</f>
        <v>682</v>
      </c>
      <c r="N23">
        <f>VLOOKUP($A23,'Unify Report'!$A$1:$V$99,11,FALSE)</f>
        <v>682</v>
      </c>
      <c r="O23">
        <f>VLOOKUP($A23,'Unify Report'!$A$1:$V$99,16,FALSE)</f>
        <v>0</v>
      </c>
      <c r="P23">
        <f>VLOOKUP($A23,'Unify Report'!$A$1:$V$99,15,FALSE)</f>
        <v>0</v>
      </c>
      <c r="Q23" s="99">
        <f>VLOOKUP($C23,CHPPD!$D$6:$Q$70,8,FALSE)</f>
        <v>264</v>
      </c>
      <c r="W23" t="s">
        <v>135</v>
      </c>
      <c r="X23" t="s">
        <v>224</v>
      </c>
      <c r="Y23" t="s">
        <v>225</v>
      </c>
      <c r="Z23" t="s">
        <v>227</v>
      </c>
      <c r="AA23" t="s">
        <v>235</v>
      </c>
    </row>
    <row r="24" spans="1:27">
      <c r="A24" s="22" t="s">
        <v>86</v>
      </c>
      <c r="B24" s="22" t="s">
        <v>49</v>
      </c>
      <c r="C24" s="22" t="s">
        <v>128</v>
      </c>
      <c r="D24" t="str">
        <f t="shared" si="0"/>
        <v>RA701</v>
      </c>
      <c r="E24" t="str">
        <f t="shared" si="1"/>
        <v>Bristol Royal Infirmary - RA701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Report'!$A$1:$V$99,4,FALSE)</f>
        <v>7078.25</v>
      </c>
      <c r="J24">
        <f>VLOOKUP($A24,'Unify Report'!$A$1:$V$99,3,FALSE)</f>
        <v>6965.416666666667</v>
      </c>
      <c r="K24">
        <f>VLOOKUP($A24,'Unify Report'!$A$1:$V$99,8,FALSE)</f>
        <v>749</v>
      </c>
      <c r="L24">
        <f>VLOOKUP($A24,'Unify Report'!$A$1:$V$99,7,FALSE)</f>
        <v>708</v>
      </c>
      <c r="M24">
        <f>VLOOKUP($A24,'Unify Report'!$A$1:$V$99,12,FALSE)</f>
        <v>6468</v>
      </c>
      <c r="N24">
        <f>VLOOKUP($A24,'Unify Report'!$A$1:$V$99,11,FALSE)</f>
        <v>6358.5</v>
      </c>
      <c r="O24">
        <f>VLOOKUP($A24,'Unify Report'!$A$1:$V$99,16,FALSE)</f>
        <v>682</v>
      </c>
      <c r="P24">
        <f>VLOOKUP($A24,'Unify Report'!$A$1:$V$99,15,FALSE)</f>
        <v>726</v>
      </c>
      <c r="Q24" s="99">
        <f>VLOOKUP($C24,CHPPD!$D$6:$Q$70,8,FALSE)</f>
        <v>565</v>
      </c>
      <c r="W24" t="s">
        <v>139</v>
      </c>
      <c r="X24" t="s">
        <v>224</v>
      </c>
      <c r="Y24" t="s">
        <v>225</v>
      </c>
      <c r="Z24" t="s">
        <v>236</v>
      </c>
      <c r="AA24" t="s">
        <v>237</v>
      </c>
    </row>
    <row r="25" spans="1:27">
      <c r="A25" s="22" t="s">
        <v>87</v>
      </c>
      <c r="B25" s="22" t="s">
        <v>53</v>
      </c>
      <c r="C25" s="22" t="s">
        <v>129</v>
      </c>
      <c r="D25" t="str">
        <f t="shared" si="0"/>
        <v>RA701</v>
      </c>
      <c r="E25" t="str">
        <f t="shared" si="1"/>
        <v>Bristol Royal Infirmary - RA701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Report'!$A$1:$V$99,4,FALSE)</f>
        <v>1076.25</v>
      </c>
      <c r="J25">
        <f>VLOOKUP($A25,'Unify Report'!$A$1:$V$99,3,FALSE)</f>
        <v>1038.9166666666667</v>
      </c>
      <c r="K25">
        <f>VLOOKUP($A25,'Unify Report'!$A$1:$V$99,8,FALSE)</f>
        <v>1205.9166666666699</v>
      </c>
      <c r="L25">
        <f>VLOOKUP($A25,'Unify Report'!$A$1:$V$99,7,FALSE)</f>
        <v>1095.1666666666667</v>
      </c>
      <c r="M25">
        <f>VLOOKUP($A25,'Unify Report'!$A$1:$V$99,12,FALSE)</f>
        <v>713</v>
      </c>
      <c r="N25">
        <f>VLOOKUP($A25,'Unify Report'!$A$1:$V$99,11,FALSE)</f>
        <v>713</v>
      </c>
      <c r="O25">
        <f>VLOOKUP($A25,'Unify Report'!$A$1:$V$99,16,FALSE)</f>
        <v>1069.5</v>
      </c>
      <c r="P25">
        <f>VLOOKUP($A25,'Unify Report'!$A$1:$V$99,15,FALSE)</f>
        <v>942</v>
      </c>
      <c r="Q25" s="99">
        <f>VLOOKUP($C25,CHPPD!$D$6:$Q$70,8,FALSE)</f>
        <v>549</v>
      </c>
      <c r="W25" t="s">
        <v>142</v>
      </c>
      <c r="X25" t="s">
        <v>224</v>
      </c>
      <c r="Y25" t="s">
        <v>225</v>
      </c>
      <c r="Z25" t="s">
        <v>227</v>
      </c>
      <c r="AA25" t="s">
        <v>235</v>
      </c>
    </row>
    <row r="26" spans="1:27">
      <c r="A26" s="22" t="s">
        <v>88</v>
      </c>
      <c r="B26" s="22" t="s">
        <v>51</v>
      </c>
      <c r="C26" s="22" t="s">
        <v>130</v>
      </c>
      <c r="D26" t="str">
        <f t="shared" si="0"/>
        <v>RA701</v>
      </c>
      <c r="E26" t="str">
        <f t="shared" si="1"/>
        <v>Bristol Royal Infirmary - RA701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Report'!$A$1:$V$99,4,FALSE)</f>
        <v>1431.5</v>
      </c>
      <c r="J26">
        <f>VLOOKUP($A26,'Unify Report'!$A$1:$V$99,3,FALSE)</f>
        <v>1388</v>
      </c>
      <c r="K26">
        <f>VLOOKUP($A26,'Unify Report'!$A$1:$V$99,8,FALSE)</f>
        <v>1065.75</v>
      </c>
      <c r="L26">
        <f>VLOOKUP($A26,'Unify Report'!$A$1:$V$99,7,FALSE)</f>
        <v>1220.5</v>
      </c>
      <c r="M26">
        <f>VLOOKUP($A26,'Unify Report'!$A$1:$V$99,12,FALSE)</f>
        <v>977.5</v>
      </c>
      <c r="N26">
        <f>VLOOKUP($A26,'Unify Report'!$A$1:$V$99,11,FALSE)</f>
        <v>988.5</v>
      </c>
      <c r="O26">
        <f>VLOOKUP($A26,'Unify Report'!$A$1:$V$99,16,FALSE)</f>
        <v>713</v>
      </c>
      <c r="P26">
        <f>VLOOKUP($A26,'Unify Report'!$A$1:$V$99,15,FALSE)</f>
        <v>946.5</v>
      </c>
      <c r="Q26" s="99">
        <f>VLOOKUP($C26,CHPPD!$D$6:$Q$70,8,FALSE)</f>
        <v>670</v>
      </c>
      <c r="W26" t="s">
        <v>238</v>
      </c>
      <c r="X26" t="s">
        <v>239</v>
      </c>
      <c r="Y26" t="s">
        <v>240</v>
      </c>
      <c r="Z26" t="s">
        <v>241</v>
      </c>
      <c r="AA26" t="s">
        <v>216</v>
      </c>
    </row>
    <row r="27" spans="1:27">
      <c r="A27" s="22" t="s">
        <v>89</v>
      </c>
      <c r="B27" s="22" t="s">
        <v>52</v>
      </c>
      <c r="C27" s="22" t="s">
        <v>131</v>
      </c>
      <c r="D27" t="str">
        <f t="shared" si="0"/>
        <v>RA701</v>
      </c>
      <c r="E27" t="str">
        <f t="shared" si="1"/>
        <v>Bristol Royal Infirmary - RA701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Report'!$A$1:$V$99,4,FALSE)</f>
        <v>2041</v>
      </c>
      <c r="J27">
        <f>VLOOKUP($A27,'Unify Report'!$A$1:$V$99,3,FALSE)</f>
        <v>2011.5</v>
      </c>
      <c r="K27">
        <f>VLOOKUP($A27,'Unify Report'!$A$1:$V$99,8,FALSE)</f>
        <v>1074.5</v>
      </c>
      <c r="L27">
        <f>VLOOKUP($A27,'Unify Report'!$A$1:$V$99,7,FALSE)</f>
        <v>1093</v>
      </c>
      <c r="M27">
        <f>VLOOKUP($A27,'Unify Report'!$A$1:$V$99,12,FALSE)</f>
        <v>1414.5</v>
      </c>
      <c r="N27">
        <f>VLOOKUP($A27,'Unify Report'!$A$1:$V$99,11,FALSE)</f>
        <v>1621</v>
      </c>
      <c r="O27">
        <f>VLOOKUP($A27,'Unify Report'!$A$1:$V$99,16,FALSE)</f>
        <v>704</v>
      </c>
      <c r="P27">
        <f>VLOOKUP($A27,'Unify Report'!$A$1:$V$99,15,FALSE)</f>
        <v>762.75</v>
      </c>
      <c r="Q27" s="99">
        <f>VLOOKUP($C27,CHPPD!$D$6:$Q$70,8,FALSE)</f>
        <v>653</v>
      </c>
      <c r="W27" t="s">
        <v>127</v>
      </c>
      <c r="X27" t="s">
        <v>239</v>
      </c>
      <c r="Y27" t="s">
        <v>240</v>
      </c>
      <c r="Z27" t="s">
        <v>241</v>
      </c>
    </row>
    <row r="28" spans="1:27">
      <c r="A28" s="22" t="s">
        <v>90</v>
      </c>
      <c r="B28" s="22" t="s">
        <v>48</v>
      </c>
      <c r="C28" s="22" t="s">
        <v>132</v>
      </c>
      <c r="D28" t="str">
        <f t="shared" si="0"/>
        <v>RA701</v>
      </c>
      <c r="E28" t="str">
        <f t="shared" si="1"/>
        <v>Bristol Royal Infirmary - RA701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Report'!$A$1:$V$99,4,FALSE)</f>
        <v>2286.25</v>
      </c>
      <c r="J28">
        <f>VLOOKUP($A28,'Unify Report'!$A$1:$V$99,3,FALSE)</f>
        <v>2091.5</v>
      </c>
      <c r="K28">
        <f>VLOOKUP($A28,'Unify Report'!$A$1:$V$99,8,FALSE)</f>
        <v>1265.5</v>
      </c>
      <c r="L28">
        <f>VLOOKUP($A28,'Unify Report'!$A$1:$V$99,7,FALSE)</f>
        <v>1478.75</v>
      </c>
      <c r="M28">
        <f>VLOOKUP($A28,'Unify Report'!$A$1:$V$99,12,FALSE)</f>
        <v>1778</v>
      </c>
      <c r="N28">
        <f>VLOOKUP($A28,'Unify Report'!$A$1:$V$99,11,FALSE)</f>
        <v>1765.75</v>
      </c>
      <c r="O28">
        <f>VLOOKUP($A28,'Unify Report'!$A$1:$V$99,16,FALSE)</f>
        <v>1426</v>
      </c>
      <c r="P28">
        <f>VLOOKUP($A28,'Unify Report'!$A$1:$V$99,15,FALSE)</f>
        <v>1644.5</v>
      </c>
      <c r="Q28" s="99">
        <f>VLOOKUP($C28,CHPPD!$D$6:$Q$70,8,FALSE)</f>
        <v>945</v>
      </c>
      <c r="W28" t="s">
        <v>125</v>
      </c>
      <c r="X28" t="s">
        <v>242</v>
      </c>
      <c r="Y28" t="s">
        <v>243</v>
      </c>
      <c r="Z28" t="s">
        <v>236</v>
      </c>
      <c r="AA28" t="s">
        <v>216</v>
      </c>
    </row>
    <row r="29" spans="1:27">
      <c r="A29" s="22" t="s">
        <v>91</v>
      </c>
      <c r="B29" s="22" t="s">
        <v>50</v>
      </c>
      <c r="C29" s="22" t="s">
        <v>133</v>
      </c>
      <c r="D29" t="str">
        <f t="shared" si="0"/>
        <v>RA701</v>
      </c>
      <c r="E29" t="str">
        <f t="shared" si="1"/>
        <v>Bristol Royal Infirmary - RA701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Report'!$A$1:$V$99,4,FALSE)</f>
        <v>2142.5</v>
      </c>
      <c r="J29">
        <f>VLOOKUP($A29,'Unify Report'!$A$1:$V$99,3,FALSE)</f>
        <v>2102</v>
      </c>
      <c r="K29">
        <f>VLOOKUP($A29,'Unify Report'!$A$1:$V$99,8,FALSE)</f>
        <v>1412.5</v>
      </c>
      <c r="L29">
        <f>VLOOKUP($A29,'Unify Report'!$A$1:$V$99,7,FALSE)</f>
        <v>1977.5</v>
      </c>
      <c r="M29">
        <f>VLOOKUP($A29,'Unify Report'!$A$1:$V$99,12,FALSE)</f>
        <v>1781.5</v>
      </c>
      <c r="N29">
        <f>VLOOKUP($A29,'Unify Report'!$A$1:$V$99,11,FALSE)</f>
        <v>1774.5</v>
      </c>
      <c r="O29">
        <f>VLOOKUP($A29,'Unify Report'!$A$1:$V$99,16,FALSE)</f>
        <v>1426</v>
      </c>
      <c r="P29">
        <f>VLOOKUP($A29,'Unify Report'!$A$1:$V$99,15,FALSE)</f>
        <v>2046.5</v>
      </c>
      <c r="Q29" s="99">
        <f>VLOOKUP($C29,CHPPD!$D$6:$Q$70,8,FALSE)</f>
        <v>975</v>
      </c>
      <c r="W29" t="s">
        <v>126</v>
      </c>
      <c r="X29" t="s">
        <v>242</v>
      </c>
      <c r="Y29" t="s">
        <v>243</v>
      </c>
      <c r="Z29" t="s">
        <v>244</v>
      </c>
      <c r="AA29" t="s">
        <v>216</v>
      </c>
    </row>
    <row r="30" spans="1:27">
      <c r="A30" s="22" t="s">
        <v>92</v>
      </c>
      <c r="B30" s="22" t="s">
        <v>40</v>
      </c>
      <c r="C30" s="22" t="s">
        <v>134</v>
      </c>
      <c r="D30" t="str">
        <f t="shared" si="0"/>
        <v>RA723</v>
      </c>
      <c r="E30" t="str">
        <f t="shared" si="1"/>
        <v>Bristol Royal Hospital For Children - RA723</v>
      </c>
      <c r="F30" t="str">
        <f t="shared" si="4"/>
        <v>PICU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Report'!$A$1:$V$99,4,FALSE)</f>
        <v>6824</v>
      </c>
      <c r="J30">
        <f>VLOOKUP($A30,'Unify Report'!$A$1:$V$99,3,FALSE)</f>
        <v>5622</v>
      </c>
      <c r="K30">
        <f>VLOOKUP($A30,'Unify Report'!$A$1:$V$99,8,FALSE)</f>
        <v>370</v>
      </c>
      <c r="L30">
        <f>VLOOKUP($A30,'Unify Report'!$A$1:$V$99,7,FALSE)</f>
        <v>46</v>
      </c>
      <c r="M30">
        <f>VLOOKUP($A30,'Unify Report'!$A$1:$V$99,12,FALSE)</f>
        <v>6773.5</v>
      </c>
      <c r="N30">
        <f>VLOOKUP($A30,'Unify Report'!$A$1:$V$99,11,FALSE)</f>
        <v>5621.75</v>
      </c>
      <c r="O30">
        <f>VLOOKUP($A30,'Unify Report'!$A$1:$V$99,16,FALSE)</f>
        <v>356.5</v>
      </c>
      <c r="P30">
        <f>VLOOKUP($A30,'Unify Report'!$A$1:$V$99,15,FALSE)</f>
        <v>57.5</v>
      </c>
      <c r="Q30" s="99">
        <f>VLOOKUP($C30,CHPPD!$D$6:$Q$70,8,FALSE)</f>
        <v>459</v>
      </c>
      <c r="W30" t="s">
        <v>245</v>
      </c>
      <c r="X30" t="s">
        <v>211</v>
      </c>
      <c r="Y30" t="s">
        <v>212</v>
      </c>
      <c r="Z30" t="s">
        <v>213</v>
      </c>
      <c r="AA30" t="s">
        <v>246</v>
      </c>
    </row>
    <row r="31" spans="1:27">
      <c r="A31" s="22" t="s">
        <v>93</v>
      </c>
      <c r="B31" s="22" t="s">
        <v>35</v>
      </c>
      <c r="C31" s="23" t="s">
        <v>135</v>
      </c>
      <c r="D31" t="str">
        <f t="shared" si="0"/>
        <v>RA723</v>
      </c>
      <c r="E31" t="str">
        <f t="shared" si="1"/>
        <v>Bristol Royal Hospital For Children - RA723</v>
      </c>
      <c r="F31" t="str">
        <f t="shared" si="4"/>
        <v>30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Report'!$A$1:$V$99,4,FALSE)</f>
        <v>4298.75</v>
      </c>
      <c r="J31">
        <f>VLOOKUP($A31,'Unify Report'!$A$1:$V$99,3,FALSE)</f>
        <v>3973.5833333333335</v>
      </c>
      <c r="K31">
        <f>VLOOKUP($A31,'Unify Report'!$A$1:$V$99,8,FALSE)</f>
        <v>359</v>
      </c>
      <c r="L31">
        <f>VLOOKUP($A31,'Unify Report'!$A$1:$V$99,7,FALSE)</f>
        <v>415.66666666666669</v>
      </c>
      <c r="M31">
        <f>VLOOKUP($A31,'Unify Report'!$A$1:$V$99,12,FALSE)</f>
        <v>4510.5</v>
      </c>
      <c r="N31">
        <f>VLOOKUP($A31,'Unify Report'!$A$1:$V$99,11,FALSE)</f>
        <v>3894.5</v>
      </c>
      <c r="O31">
        <f>VLOOKUP($A31,'Unify Report'!$A$1:$V$99,16,FALSE)</f>
        <v>356.5</v>
      </c>
      <c r="P31">
        <f>VLOOKUP($A31,'Unify Report'!$A$1:$V$99,15,FALSE)</f>
        <v>471.5</v>
      </c>
      <c r="Q31" s="99">
        <f>VLOOKUP($C31,CHPPD!$D$6:$Q$70,8,FALSE)</f>
        <v>753</v>
      </c>
      <c r="W31" t="s">
        <v>112</v>
      </c>
      <c r="X31" t="s">
        <v>211</v>
      </c>
      <c r="Y31" t="s">
        <v>212</v>
      </c>
      <c r="Z31" t="s">
        <v>213</v>
      </c>
      <c r="AA31" t="s">
        <v>246</v>
      </c>
    </row>
    <row r="32" spans="1:27">
      <c r="A32" s="22" t="s">
        <v>94</v>
      </c>
      <c r="B32" s="22" t="s">
        <v>37</v>
      </c>
      <c r="C32" s="23" t="s">
        <v>136</v>
      </c>
      <c r="D32" t="str">
        <f t="shared" si="0"/>
        <v>RA723</v>
      </c>
      <c r="E32" t="str">
        <f t="shared" si="1"/>
        <v>Bristol Royal Hospital For Children - RA723</v>
      </c>
      <c r="F32" t="str">
        <f t="shared" si="4"/>
        <v>31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Report'!$A$1:$V$99,4,FALSE)</f>
        <v>2363.75</v>
      </c>
      <c r="J32">
        <f>VLOOKUP($A32,'Unify Report'!$A$1:$V$99,3,FALSE)</f>
        <v>2171.25</v>
      </c>
      <c r="K32">
        <f>VLOOKUP($A32,'Unify Report'!$A$1:$V$99,8,FALSE)</f>
        <v>347.5</v>
      </c>
      <c r="L32">
        <f>VLOOKUP($A32,'Unify Report'!$A$1:$V$99,7,FALSE)</f>
        <v>434</v>
      </c>
      <c r="M32">
        <f>VLOOKUP($A32,'Unify Report'!$A$1:$V$99,12,FALSE)</f>
        <v>1690.5</v>
      </c>
      <c r="N32">
        <f>VLOOKUP($A32,'Unify Report'!$A$1:$V$99,11,FALSE)</f>
        <v>1745</v>
      </c>
      <c r="O32">
        <f>VLOOKUP($A32,'Unify Report'!$A$1:$V$99,16,FALSE)</f>
        <v>356.5</v>
      </c>
      <c r="P32">
        <f>VLOOKUP($A32,'Unify Report'!$A$1:$V$99,15,FALSE)</f>
        <v>368</v>
      </c>
      <c r="Q32" s="99">
        <f>VLOOKUP($C32,CHPPD!$D$6:$Q$70,8,FALSE)</f>
        <v>488</v>
      </c>
      <c r="W32" t="s">
        <v>120</v>
      </c>
      <c r="X32" t="s">
        <v>211</v>
      </c>
      <c r="Y32" t="s">
        <v>212</v>
      </c>
      <c r="Z32" t="s">
        <v>223</v>
      </c>
      <c r="AA32" t="s">
        <v>216</v>
      </c>
    </row>
    <row r="33" spans="1:27">
      <c r="A33" s="22" t="s">
        <v>95</v>
      </c>
      <c r="B33" s="22" t="s">
        <v>39</v>
      </c>
      <c r="C33" s="23" t="s">
        <v>137</v>
      </c>
      <c r="D33" t="str">
        <f t="shared" si="0"/>
        <v>RA723</v>
      </c>
      <c r="E33" t="str">
        <f t="shared" si="1"/>
        <v>Bristol Royal Hospital For Children - RA723</v>
      </c>
      <c r="F33" t="str">
        <f t="shared" si="4"/>
        <v>32</v>
      </c>
      <c r="G33" t="str">
        <f t="shared" si="2"/>
        <v>321 - PAEDIATRIC CARDIOLOGY</v>
      </c>
      <c r="H33" t="str">
        <f t="shared" si="3"/>
        <v/>
      </c>
      <c r="I33">
        <f>VLOOKUP($A33,'Unify Report'!$A$1:$V$99,4,FALSE)</f>
        <v>2154.5</v>
      </c>
      <c r="J33">
        <f>VLOOKUP($A33,'Unify Report'!$A$1:$V$99,3,FALSE)</f>
        <v>1882</v>
      </c>
      <c r="K33">
        <f>VLOOKUP($A33,'Unify Report'!$A$1:$V$99,8,FALSE)</f>
        <v>347</v>
      </c>
      <c r="L33">
        <f>VLOOKUP($A33,'Unify Report'!$A$1:$V$99,7,FALSE)</f>
        <v>350</v>
      </c>
      <c r="M33">
        <f>VLOOKUP($A33,'Unify Report'!$A$1:$V$99,12,FALSE)</f>
        <v>1771</v>
      </c>
      <c r="N33">
        <f>VLOOKUP($A33,'Unify Report'!$A$1:$V$99,11,FALSE)</f>
        <v>1553</v>
      </c>
      <c r="O33">
        <f>VLOOKUP($A33,'Unify Report'!$A$1:$V$99,16,FALSE)</f>
        <v>345</v>
      </c>
      <c r="P33">
        <f>VLOOKUP($A33,'Unify Report'!$A$1:$V$99,15,FALSE)</f>
        <v>310.5</v>
      </c>
      <c r="Q33" s="99">
        <f>VLOOKUP($C33,CHPPD!$D$6:$Q$70,8,FALSE)</f>
        <v>364</v>
      </c>
      <c r="W33" t="s">
        <v>110</v>
      </c>
      <c r="X33" t="s">
        <v>211</v>
      </c>
      <c r="Y33" t="s">
        <v>212</v>
      </c>
      <c r="Z33" t="s">
        <v>213</v>
      </c>
      <c r="AA33" t="s">
        <v>246</v>
      </c>
    </row>
    <row r="34" spans="1:27">
      <c r="A34" s="22" t="s">
        <v>96</v>
      </c>
      <c r="B34" s="22" t="s">
        <v>38</v>
      </c>
      <c r="C34" s="23" t="s">
        <v>138</v>
      </c>
      <c r="D34" t="str">
        <f t="shared" si="0"/>
        <v>RA723</v>
      </c>
      <c r="E34" t="str">
        <f t="shared" si="1"/>
        <v>Bristol Royal Hospital For Children - RA723</v>
      </c>
      <c r="F34" t="str">
        <f t="shared" si="4"/>
        <v>33</v>
      </c>
      <c r="G34" t="str">
        <f t="shared" si="2"/>
        <v>420 - PAEDIATRICS</v>
      </c>
      <c r="H34" t="str">
        <f t="shared" si="3"/>
        <v/>
      </c>
      <c r="I34">
        <f>VLOOKUP($A34,'Unify Report'!$A$1:$V$99,4,FALSE)</f>
        <v>1782.5</v>
      </c>
      <c r="J34">
        <f>VLOOKUP($A34,'Unify Report'!$A$1:$V$99,3,FALSE)</f>
        <v>1676.5</v>
      </c>
      <c r="K34">
        <f>VLOOKUP($A34,'Unify Report'!$A$1:$V$99,8,FALSE)</f>
        <v>356.5</v>
      </c>
      <c r="L34">
        <f>VLOOKUP($A34,'Unify Report'!$A$1:$V$99,7,FALSE)</f>
        <v>397</v>
      </c>
      <c r="M34">
        <f>VLOOKUP($A34,'Unify Report'!$A$1:$V$99,12,FALSE)</f>
        <v>1782.5</v>
      </c>
      <c r="N34">
        <f>VLOOKUP($A34,'Unify Report'!$A$1:$V$99,11,FALSE)</f>
        <v>1575.5</v>
      </c>
      <c r="O34">
        <f>VLOOKUP($A34,'Unify Report'!$A$1:$V$99,16,FALSE)</f>
        <v>356.5</v>
      </c>
      <c r="P34">
        <f>VLOOKUP($A34,'Unify Report'!$A$1:$V$99,15,FALSE)</f>
        <v>322</v>
      </c>
      <c r="Q34" s="99">
        <f>VLOOKUP($C34,CHPPD!$D$6:$Q$70,8,FALSE)</f>
        <v>228</v>
      </c>
      <c r="W34" t="s">
        <v>247</v>
      </c>
      <c r="X34" t="s">
        <v>211</v>
      </c>
      <c r="Y34" t="s">
        <v>212</v>
      </c>
      <c r="Z34" t="s">
        <v>213</v>
      </c>
      <c r="AA34" t="s">
        <v>216</v>
      </c>
    </row>
    <row r="35" spans="1:27">
      <c r="A35" s="22" t="s">
        <v>97</v>
      </c>
      <c r="B35" s="22" t="s">
        <v>36</v>
      </c>
      <c r="C35" s="23" t="s">
        <v>139</v>
      </c>
      <c r="D35" t="str">
        <f t="shared" si="0"/>
        <v>RA723</v>
      </c>
      <c r="E35" t="str">
        <f t="shared" si="1"/>
        <v>Bristol Royal Hospital For Children - RA723</v>
      </c>
      <c r="F35" t="str">
        <f t="shared" si="4"/>
        <v>34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Report'!$A$1:$V$99,4,FALSE)</f>
        <v>2510.75</v>
      </c>
      <c r="J35">
        <f>VLOOKUP($A35,'Unify Report'!$A$1:$V$99,3,FALSE)</f>
        <v>2254.25</v>
      </c>
      <c r="K35">
        <f>VLOOKUP($A35,'Unify Report'!$A$1:$V$99,8,FALSE)</f>
        <v>362.5</v>
      </c>
      <c r="L35">
        <f>VLOOKUP($A35,'Unify Report'!$A$1:$V$99,7,FALSE)</f>
        <v>266</v>
      </c>
      <c r="M35">
        <f>VLOOKUP($A35,'Unify Report'!$A$1:$V$99,12,FALSE)</f>
        <v>2139</v>
      </c>
      <c r="N35">
        <f>VLOOKUP($A35,'Unify Report'!$A$1:$V$99,11,FALSE)</f>
        <v>1810</v>
      </c>
      <c r="O35">
        <f>VLOOKUP($A35,'Unify Report'!$A$1:$V$99,16,FALSE)</f>
        <v>356.5</v>
      </c>
      <c r="P35">
        <f>VLOOKUP($A35,'Unify Report'!$A$1:$V$99,15,FALSE)</f>
        <v>282</v>
      </c>
      <c r="Q35" s="99">
        <f>VLOOKUP($C35,CHPPD!$D$6:$Q$70,8,FALSE)</f>
        <v>432</v>
      </c>
      <c r="W35" t="s">
        <v>107</v>
      </c>
      <c r="X35" t="s">
        <v>211</v>
      </c>
      <c r="Y35" t="s">
        <v>212</v>
      </c>
      <c r="Z35" t="s">
        <v>213</v>
      </c>
      <c r="AA35" t="s">
        <v>216</v>
      </c>
    </row>
    <row r="36" spans="1:27">
      <c r="A36" s="22" t="s">
        <v>98</v>
      </c>
      <c r="B36" s="22" t="s">
        <v>33</v>
      </c>
      <c r="C36" s="23" t="s">
        <v>140</v>
      </c>
      <c r="D36" t="str">
        <f t="shared" si="0"/>
        <v>RA723</v>
      </c>
      <c r="E36" t="str">
        <f t="shared" si="1"/>
        <v>Bristol Royal Hospital For Children - RA723</v>
      </c>
      <c r="F36" t="str">
        <f t="shared" si="4"/>
        <v>35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Report'!$A$1:$V$99,4,FALSE)</f>
        <v>1416.5</v>
      </c>
      <c r="J36">
        <f>VLOOKUP($A36,'Unify Report'!$A$1:$V$99,3,FALSE)</f>
        <v>1485.25</v>
      </c>
      <c r="K36">
        <f>VLOOKUP($A36,'Unify Report'!$A$1:$V$99,8,FALSE)</f>
        <v>341</v>
      </c>
      <c r="L36">
        <f>VLOOKUP($A36,'Unify Report'!$A$1:$V$99,7,FALSE)</f>
        <v>812.5</v>
      </c>
      <c r="M36">
        <f>VLOOKUP($A36,'Unify Report'!$A$1:$V$99,12,FALSE)</f>
        <v>1426</v>
      </c>
      <c r="N36">
        <f>VLOOKUP($A36,'Unify Report'!$A$1:$V$99,11,FALSE)</f>
        <v>1471.5</v>
      </c>
      <c r="O36">
        <f>VLOOKUP($A36,'Unify Report'!$A$1:$V$99,16,FALSE)</f>
        <v>356.5</v>
      </c>
      <c r="P36">
        <f>VLOOKUP($A36,'Unify Report'!$A$1:$V$99,15,FALSE)</f>
        <v>460</v>
      </c>
      <c r="Q36" s="99">
        <f>VLOOKUP($C36,CHPPD!$D$6:$Q$70,8,FALSE)</f>
        <v>406</v>
      </c>
      <c r="W36" t="s">
        <v>248</v>
      </c>
      <c r="X36" t="s">
        <v>211</v>
      </c>
      <c r="Y36" t="s">
        <v>212</v>
      </c>
      <c r="Z36" t="s">
        <v>213</v>
      </c>
      <c r="AA36" t="s">
        <v>216</v>
      </c>
    </row>
    <row r="37" spans="1:27">
      <c r="A37" s="22" t="s">
        <v>99</v>
      </c>
      <c r="B37" s="22" t="s">
        <v>34</v>
      </c>
      <c r="C37" s="23" t="s">
        <v>141</v>
      </c>
      <c r="D37" t="str">
        <f t="shared" si="0"/>
        <v>RA723</v>
      </c>
      <c r="E37" t="str">
        <f t="shared" si="1"/>
        <v>Bristol Royal Hospital For Children - RA723</v>
      </c>
      <c r="F37" t="str">
        <f t="shared" si="4"/>
        <v>37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Report'!$A$1:$V$99,4,FALSE)</f>
        <v>1064.3333333333333</v>
      </c>
      <c r="J37">
        <f>VLOOKUP($A37,'Unify Report'!$A$1:$V$99,3,FALSE)</f>
        <v>940.83333333333337</v>
      </c>
      <c r="K37">
        <f>VLOOKUP($A37,'Unify Report'!$A$1:$V$99,8,FALSE)</f>
        <v>0</v>
      </c>
      <c r="L37">
        <f>VLOOKUP($A37,'Unify Report'!$A$1:$V$99,7,FALSE)</f>
        <v>189.5</v>
      </c>
      <c r="M37">
        <f>VLOOKUP($A37,'Unify Report'!$A$1:$V$99,12,FALSE)</f>
        <v>1069.5</v>
      </c>
      <c r="N37">
        <f>VLOOKUP($A37,'Unify Report'!$A$1:$V$99,11,FALSE)</f>
        <v>966.5</v>
      </c>
      <c r="O37">
        <f>VLOOKUP($A37,'Unify Report'!$A$1:$V$99,16,FALSE)</f>
        <v>0</v>
      </c>
      <c r="P37">
        <f>VLOOKUP($A37,'Unify Report'!$A$1:$V$99,15,FALSE)</f>
        <v>218.5</v>
      </c>
      <c r="Q37" s="99">
        <f>VLOOKUP($C37,CHPPD!$D$6:$Q$70,8,FALSE)</f>
        <v>157</v>
      </c>
      <c r="W37" t="s">
        <v>249</v>
      </c>
      <c r="X37" t="s">
        <v>211</v>
      </c>
      <c r="Y37" t="s">
        <v>212</v>
      </c>
      <c r="Z37" t="s">
        <v>213</v>
      </c>
      <c r="AA37" t="s">
        <v>246</v>
      </c>
    </row>
    <row r="38" spans="1:27">
      <c r="A38" s="22" t="s">
        <v>100</v>
      </c>
      <c r="B38" s="22" t="s">
        <v>41</v>
      </c>
      <c r="C38" s="23" t="s">
        <v>142</v>
      </c>
      <c r="D38" t="str">
        <f t="shared" si="0"/>
        <v>RA723</v>
      </c>
      <c r="E38" t="str">
        <f t="shared" si="1"/>
        <v>Bristol Royal Hospital For Children - RA723</v>
      </c>
      <c r="F38" t="str">
        <f t="shared" si="4"/>
        <v>38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Report'!$A$1:$V$99,4,FALSE)</f>
        <v>2194</v>
      </c>
      <c r="J38">
        <f>VLOOKUP($A38,'Unify Report'!$A$1:$V$99,3,FALSE)</f>
        <v>2170.5</v>
      </c>
      <c r="K38">
        <f>VLOOKUP($A38,'Unify Report'!$A$1:$V$99,8,FALSE)</f>
        <v>728.5</v>
      </c>
      <c r="L38">
        <f>VLOOKUP($A38,'Unify Report'!$A$1:$V$99,7,FALSE)</f>
        <v>704</v>
      </c>
      <c r="M38">
        <f>VLOOKUP($A38,'Unify Report'!$A$1:$V$99,12,FALSE)</f>
        <v>2139</v>
      </c>
      <c r="N38">
        <f>VLOOKUP($A38,'Unify Report'!$A$1:$V$99,11,FALSE)</f>
        <v>2219.5</v>
      </c>
      <c r="O38">
        <f>VLOOKUP($A38,'Unify Report'!$A$1:$V$99,16,FALSE)</f>
        <v>713</v>
      </c>
      <c r="P38">
        <f>VLOOKUP($A38,'Unify Report'!$A$1:$V$99,15,FALSE)</f>
        <v>598</v>
      </c>
      <c r="Q38" s="99">
        <f>VLOOKUP($C38,CHPPD!$D$6:$Q$70,8,FALSE)</f>
        <v>543</v>
      </c>
      <c r="W38" t="s">
        <v>250</v>
      </c>
      <c r="X38" t="s">
        <v>211</v>
      </c>
      <c r="Y38" t="s">
        <v>212</v>
      </c>
      <c r="Z38" t="s">
        <v>213</v>
      </c>
      <c r="AA38" t="s">
        <v>246</v>
      </c>
    </row>
    <row r="39" spans="1:27">
      <c r="A39" s="22" t="s">
        <v>101</v>
      </c>
      <c r="B39" s="22" t="s">
        <v>45</v>
      </c>
      <c r="C39" s="22" t="s">
        <v>143</v>
      </c>
      <c r="D39" t="str">
        <f t="shared" si="0"/>
        <v>RA707</v>
      </c>
      <c r="E39" t="str">
        <f t="shared" si="1"/>
        <v>St Michael's Hospital - RA707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Report'!$A$1:$V$99,4,FALSE)</f>
        <v>750.5</v>
      </c>
      <c r="J39">
        <f>VLOOKUP($A39,'Unify Report'!$A$1:$V$99,3,FALSE)</f>
        <v>693</v>
      </c>
      <c r="K39">
        <f>VLOOKUP($A39,'Unify Report'!$A$1:$V$99,8,FALSE)</f>
        <v>0</v>
      </c>
      <c r="L39">
        <f>VLOOKUP($A39,'Unify Report'!$A$1:$V$99,7,FALSE)</f>
        <v>0</v>
      </c>
      <c r="M39">
        <f>VLOOKUP($A39,'Unify Report'!$A$1:$V$99,12,FALSE)</f>
        <v>744</v>
      </c>
      <c r="N39">
        <f>VLOOKUP($A39,'Unify Report'!$A$1:$V$99,11,FALSE)</f>
        <v>708</v>
      </c>
      <c r="O39">
        <f>VLOOKUP($A39,'Unify Report'!$A$1:$V$99,16,FALSE)</f>
        <v>0</v>
      </c>
      <c r="P39">
        <f>VLOOKUP($A39,'Unify Report'!$A$1:$V$99,15,FALSE)</f>
        <v>0</v>
      </c>
      <c r="Q39" s="99">
        <f>VLOOKUP($C39,CHPPD!$D$6:$Q$70,8,FALSE)</f>
        <v>44</v>
      </c>
      <c r="W39" t="s">
        <v>251</v>
      </c>
      <c r="X39" t="s">
        <v>211</v>
      </c>
      <c r="Y39" t="s">
        <v>212</v>
      </c>
      <c r="Z39" t="s">
        <v>213</v>
      </c>
      <c r="AA39" t="s">
        <v>246</v>
      </c>
    </row>
    <row r="40" spans="1:27">
      <c r="A40" s="22" t="s">
        <v>102</v>
      </c>
      <c r="B40" s="22" t="s">
        <v>44</v>
      </c>
      <c r="C40" s="23" t="s">
        <v>144</v>
      </c>
      <c r="D40" t="str">
        <f t="shared" si="0"/>
        <v>RA707</v>
      </c>
      <c r="E40" t="str">
        <f t="shared" si="1"/>
        <v>St Michael's Hospital - RA707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Report'!$A$1:$V$99,4,FALSE)</f>
        <v>2720</v>
      </c>
      <c r="J40">
        <f>VLOOKUP($A40,'Unify Report'!$A$1:$V$99,3,FALSE)</f>
        <v>2211.5</v>
      </c>
      <c r="K40">
        <f>VLOOKUP($A40,'Unify Report'!$A$1:$V$99,8,FALSE)</f>
        <v>1252.5</v>
      </c>
      <c r="L40">
        <f>VLOOKUP($A40,'Unify Report'!$A$1:$V$99,7,FALSE)</f>
        <v>851</v>
      </c>
      <c r="M40">
        <f>VLOOKUP($A40,'Unify Report'!$A$1:$V$99,12,FALSE)</f>
        <v>2604</v>
      </c>
      <c r="N40">
        <f>VLOOKUP($A40,'Unify Report'!$A$1:$V$99,11,FALSE)</f>
        <v>2204</v>
      </c>
      <c r="O40">
        <f>VLOOKUP($A40,'Unify Report'!$A$1:$V$99,16,FALSE)</f>
        <v>744</v>
      </c>
      <c r="P40">
        <f>VLOOKUP($A40,'Unify Report'!$A$1:$V$99,15,FALSE)</f>
        <v>650</v>
      </c>
      <c r="Q40" s="99">
        <f>VLOOKUP($C40,CHPPD!$D$6:$Q$70,8,FALSE)</f>
        <v>904</v>
      </c>
      <c r="W40" t="s">
        <v>252</v>
      </c>
      <c r="X40" t="s">
        <v>211</v>
      </c>
      <c r="Y40" t="s">
        <v>212</v>
      </c>
      <c r="Z40" t="s">
        <v>213</v>
      </c>
      <c r="AA40" t="s">
        <v>246</v>
      </c>
    </row>
    <row r="41" spans="1:27">
      <c r="A41" s="22" t="s">
        <v>103</v>
      </c>
      <c r="B41" s="22" t="s">
        <v>47</v>
      </c>
      <c r="C41" s="23" t="s">
        <v>145</v>
      </c>
      <c r="D41" t="str">
        <f t="shared" si="0"/>
        <v>RA707</v>
      </c>
      <c r="E41" t="str">
        <f t="shared" si="1"/>
        <v>St Michael's Hospital - RA707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Report'!$A$1:$V$99,4,FALSE)</f>
        <v>5430.5</v>
      </c>
      <c r="J41">
        <f>VLOOKUP($A41,'Unify Report'!$A$1:$V$99,3,FALSE)</f>
        <v>4897.75</v>
      </c>
      <c r="K41">
        <f>VLOOKUP($A41,'Unify Report'!$A$1:$V$99,8,FALSE)</f>
        <v>1045.5</v>
      </c>
      <c r="L41">
        <f>VLOOKUP($A41,'Unify Report'!$A$1:$V$99,7,FALSE)</f>
        <v>782</v>
      </c>
      <c r="M41">
        <f>VLOOKUP($A41,'Unify Report'!$A$1:$V$99,12,FALSE)</f>
        <v>5106</v>
      </c>
      <c r="N41">
        <f>VLOOKUP($A41,'Unify Report'!$A$1:$V$99,11,FALSE)</f>
        <v>4922.75</v>
      </c>
      <c r="O41">
        <f>VLOOKUP($A41,'Unify Report'!$A$1:$V$99,16,FALSE)</f>
        <v>1035</v>
      </c>
      <c r="P41">
        <f>VLOOKUP($A41,'Unify Report'!$A$1:$V$99,15,FALSE)</f>
        <v>644</v>
      </c>
      <c r="Q41" s="99">
        <f>VLOOKUP($C41,CHPPD!$D$6:$Q$70,8,FALSE)</f>
        <v>824</v>
      </c>
      <c r="W41" t="s">
        <v>164</v>
      </c>
      <c r="X41" t="s">
        <v>211</v>
      </c>
      <c r="Y41" t="s">
        <v>212</v>
      </c>
      <c r="Z41" t="s">
        <v>213</v>
      </c>
      <c r="AA41" t="s">
        <v>246</v>
      </c>
    </row>
    <row r="42" spans="1:27">
      <c r="A42" s="22" t="s">
        <v>104</v>
      </c>
      <c r="B42" s="22" t="s">
        <v>42</v>
      </c>
      <c r="C42" s="23" t="s">
        <v>146</v>
      </c>
      <c r="D42" t="str">
        <f t="shared" si="0"/>
        <v>RA707</v>
      </c>
      <c r="E42" t="str">
        <f t="shared" si="1"/>
        <v>St Michael's Hospital - RA707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Report'!$A$1:$V$99,4,FALSE)</f>
        <v>1102.5</v>
      </c>
      <c r="J42">
        <f>VLOOKUP($A42,'Unify Report'!$A$1:$V$99,3,FALSE)</f>
        <v>1048.5</v>
      </c>
      <c r="K42">
        <f>VLOOKUP($A42,'Unify Report'!$A$1:$V$99,8,FALSE)</f>
        <v>717</v>
      </c>
      <c r="L42">
        <f>VLOOKUP($A42,'Unify Report'!$A$1:$V$99,7,FALSE)</f>
        <v>392.5</v>
      </c>
      <c r="M42">
        <f>VLOOKUP($A42,'Unify Report'!$A$1:$V$99,12,FALSE)</f>
        <v>728.5</v>
      </c>
      <c r="N42">
        <f>VLOOKUP($A42,'Unify Report'!$A$1:$V$99,11,FALSE)</f>
        <v>694</v>
      </c>
      <c r="O42">
        <f>VLOOKUP($A42,'Unify Report'!$A$1:$V$99,16,FALSE)</f>
        <v>648</v>
      </c>
      <c r="P42">
        <f>VLOOKUP($A42,'Unify Report'!$A$1:$V$99,15,FALSE)</f>
        <v>492</v>
      </c>
      <c r="Q42" s="99">
        <f>VLOOKUP($C42,CHPPD!$D$6:$Q$70,8,FALSE)</f>
        <v>272</v>
      </c>
      <c r="W42" t="s">
        <v>118</v>
      </c>
      <c r="X42" t="s">
        <v>253</v>
      </c>
      <c r="Y42" t="s">
        <v>254</v>
      </c>
      <c r="Z42" t="s">
        <v>255</v>
      </c>
      <c r="AA42" t="s">
        <v>213</v>
      </c>
    </row>
    <row r="43" spans="1:27">
      <c r="A43" s="22" t="s">
        <v>105</v>
      </c>
      <c r="B43" s="22" t="s">
        <v>43</v>
      </c>
      <c r="C43" s="23" t="s">
        <v>147</v>
      </c>
      <c r="D43" t="str">
        <f t="shared" si="0"/>
        <v>RA707</v>
      </c>
      <c r="E43" t="str">
        <f t="shared" si="1"/>
        <v>St Michael's Hospital - RA707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Report'!$A$1:$V$99,4,FALSE)</f>
        <v>3703</v>
      </c>
      <c r="J43">
        <f>VLOOKUP($A43,'Unify Report'!$A$1:$V$99,3,FALSE)</f>
        <v>3520.5</v>
      </c>
      <c r="K43">
        <f>VLOOKUP($A43,'Unify Report'!$A$1:$V$99,8,FALSE)</f>
        <v>760.25</v>
      </c>
      <c r="L43">
        <f>VLOOKUP($A43,'Unify Report'!$A$1:$V$99,7,FALSE)</f>
        <v>676.25</v>
      </c>
      <c r="M43">
        <f>VLOOKUP($A43,'Unify Report'!$A$1:$V$99,12,FALSE)</f>
        <v>3348</v>
      </c>
      <c r="N43">
        <f>VLOOKUP($A43,'Unify Report'!$A$1:$V$99,11,FALSE)</f>
        <v>3326.5</v>
      </c>
      <c r="O43">
        <f>VLOOKUP($A43,'Unify Report'!$A$1:$V$99,16,FALSE)</f>
        <v>743</v>
      </c>
      <c r="P43">
        <f>VLOOKUP($A43,'Unify Report'!$A$1:$V$99,15,FALSE)</f>
        <v>611</v>
      </c>
      <c r="Q43" s="99">
        <f>VLOOKUP($C43,CHPPD!$D$6:$Q$70,8,FALSE)</f>
        <v>246</v>
      </c>
      <c r="W43" t="s">
        <v>119</v>
      </c>
      <c r="X43" t="s">
        <v>253</v>
      </c>
      <c r="Y43" t="s">
        <v>254</v>
      </c>
      <c r="Z43" t="s">
        <v>255</v>
      </c>
      <c r="AA43" t="s">
        <v>213</v>
      </c>
    </row>
    <row r="44" spans="1:27">
      <c r="A44" s="22" t="s">
        <v>106</v>
      </c>
      <c r="B44" s="22" t="s">
        <v>46</v>
      </c>
      <c r="C44" s="23" t="s">
        <v>148</v>
      </c>
      <c r="D44" t="str">
        <f t="shared" si="0"/>
        <v>RA707</v>
      </c>
      <c r="E44" t="str">
        <f t="shared" si="1"/>
        <v>St Michael's Hospital - RA707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Report'!$A$1:$V$99,4,FALSE)</f>
        <v>1280</v>
      </c>
      <c r="J44">
        <f>VLOOKUP($A44,'Unify Report'!$A$1:$V$99,3,FALSE)</f>
        <v>1289</v>
      </c>
      <c r="K44">
        <f>VLOOKUP($A44,'Unify Report'!$A$1:$V$99,8,FALSE)</f>
        <v>943.25</v>
      </c>
      <c r="L44">
        <f>VLOOKUP($A44,'Unify Report'!$A$1:$V$99,7,FALSE)</f>
        <v>932.75</v>
      </c>
      <c r="M44">
        <f>VLOOKUP($A44,'Unify Report'!$A$1:$V$99,12,FALSE)</f>
        <v>836</v>
      </c>
      <c r="N44">
        <f>VLOOKUP($A44,'Unify Report'!$A$1:$V$99,11,FALSE)</f>
        <v>836.5</v>
      </c>
      <c r="O44">
        <f>VLOOKUP($A44,'Unify Report'!$A$1:$V$99,16,FALSE)</f>
        <v>594</v>
      </c>
      <c r="P44">
        <f>VLOOKUP($A44,'Unify Report'!$A$1:$V$99,15,FALSE)</f>
        <v>715</v>
      </c>
      <c r="Q44" s="99">
        <f>VLOOKUP($C44,CHPPD!$D$6:$Q$70,8,FALSE)</f>
        <v>475</v>
      </c>
      <c r="W44" t="s">
        <v>138</v>
      </c>
      <c r="X44" t="s">
        <v>224</v>
      </c>
      <c r="Y44" s="60" t="s">
        <v>225</v>
      </c>
      <c r="Z44" s="60" t="s">
        <v>227</v>
      </c>
      <c r="AA44" s="60" t="s">
        <v>216</v>
      </c>
    </row>
    <row r="45" spans="1:27">
      <c r="W45" s="59" t="s">
        <v>132</v>
      </c>
      <c r="X45" t="s">
        <v>211</v>
      </c>
      <c r="Y45" s="60" t="s">
        <v>212</v>
      </c>
      <c r="Z45" s="61" t="s">
        <v>218</v>
      </c>
      <c r="AA45" s="61"/>
    </row>
    <row r="46" spans="1:27">
      <c r="W46" s="59" t="s">
        <v>133</v>
      </c>
      <c r="X46" t="s">
        <v>211</v>
      </c>
      <c r="Y46" s="60" t="s">
        <v>212</v>
      </c>
      <c r="Z46" s="61" t="s">
        <v>218</v>
      </c>
    </row>
    <row r="47" spans="1:27">
      <c r="W47" t="s">
        <v>108</v>
      </c>
      <c r="X47" t="s">
        <v>211</v>
      </c>
      <c r="Y47" s="60" t="s">
        <v>212</v>
      </c>
      <c r="Z47" t="s">
        <v>213</v>
      </c>
    </row>
    <row r="48" spans="1:27">
      <c r="W48" t="s">
        <v>109</v>
      </c>
      <c r="X48" t="s">
        <v>211</v>
      </c>
      <c r="Y48" s="60" t="s">
        <v>212</v>
      </c>
      <c r="Z48" t="s">
        <v>246</v>
      </c>
    </row>
    <row r="49" spans="23:27">
      <c r="W49" t="s">
        <v>131</v>
      </c>
      <c r="X49" t="s">
        <v>211</v>
      </c>
      <c r="Y49" s="60" t="s">
        <v>212</v>
      </c>
      <c r="Z49" t="s">
        <v>218</v>
      </c>
    </row>
    <row r="50" spans="23:27">
      <c r="W50" t="s">
        <v>256</v>
      </c>
      <c r="X50" t="s">
        <v>211</v>
      </c>
      <c r="Y50" s="60" t="s">
        <v>212</v>
      </c>
      <c r="Z50" t="s">
        <v>213</v>
      </c>
      <c r="AA50" t="s">
        <v>246</v>
      </c>
    </row>
    <row r="51" spans="23:27">
      <c r="W51" t="s">
        <v>257</v>
      </c>
      <c r="X51" t="s">
        <v>211</v>
      </c>
      <c r="Y51" s="60" t="s">
        <v>212</v>
      </c>
      <c r="Z51" t="s">
        <v>213</v>
      </c>
      <c r="AA51" t="s">
        <v>246</v>
      </c>
    </row>
    <row r="52" spans="23:27">
      <c r="W52" t="s">
        <v>117</v>
      </c>
      <c r="X52" t="s">
        <v>211</v>
      </c>
      <c r="Y52" s="60" t="s">
        <v>212</v>
      </c>
      <c r="Z52" t="s">
        <v>213</v>
      </c>
    </row>
    <row r="53" spans="23:27">
      <c r="W53" t="s">
        <v>258</v>
      </c>
      <c r="X53" t="s">
        <v>211</v>
      </c>
      <c r="Y53" s="60" t="s">
        <v>212</v>
      </c>
      <c r="Z53" t="s">
        <v>213</v>
      </c>
    </row>
    <row r="54" spans="23:27">
      <c r="W54" t="s">
        <v>128</v>
      </c>
      <c r="X54" t="s">
        <v>211</v>
      </c>
      <c r="Y54" t="s">
        <v>212</v>
      </c>
      <c r="Z54" t="s">
        <v>213</v>
      </c>
      <c r="AA54" t="s">
        <v>218</v>
      </c>
    </row>
    <row r="55" spans="23:27">
      <c r="W55" t="s">
        <v>111</v>
      </c>
      <c r="X55" t="s">
        <v>211</v>
      </c>
      <c r="Y55" t="s">
        <v>212</v>
      </c>
      <c r="Z55" t="s">
        <v>213</v>
      </c>
    </row>
    <row r="56" spans="23:27">
      <c r="W56" t="s">
        <v>115</v>
      </c>
      <c r="X56" t="s">
        <v>211</v>
      </c>
      <c r="Y56" t="s">
        <v>212</v>
      </c>
      <c r="Z56" t="s">
        <v>246</v>
      </c>
    </row>
    <row r="57" spans="23:27">
      <c r="W57" t="s">
        <v>113</v>
      </c>
      <c r="X57" t="s">
        <v>211</v>
      </c>
      <c r="Y57" t="s">
        <v>212</v>
      </c>
      <c r="Z57" t="s">
        <v>213</v>
      </c>
    </row>
    <row r="58" spans="23:27">
      <c r="W58" s="59" t="s">
        <v>144</v>
      </c>
      <c r="X58" t="s">
        <v>230</v>
      </c>
      <c r="Y58" t="s">
        <v>231</v>
      </c>
      <c r="Z58" t="s">
        <v>232</v>
      </c>
    </row>
    <row r="59" spans="23:27">
      <c r="W59" s="59" t="s">
        <v>147</v>
      </c>
      <c r="X59" t="s">
        <v>230</v>
      </c>
      <c r="Y59" t="s">
        <v>231</v>
      </c>
      <c r="Z59" t="s">
        <v>232</v>
      </c>
    </row>
    <row r="60" spans="23:27">
      <c r="W60" t="s">
        <v>143</v>
      </c>
      <c r="X60" t="s">
        <v>230</v>
      </c>
      <c r="Y60" t="s">
        <v>231</v>
      </c>
      <c r="Z60" t="s">
        <v>232</v>
      </c>
    </row>
    <row r="61" spans="23:27">
      <c r="W61" t="s">
        <v>121</v>
      </c>
      <c r="X61" t="s">
        <v>211</v>
      </c>
      <c r="Y61" s="60" t="s">
        <v>212</v>
      </c>
      <c r="Z61" t="s">
        <v>215</v>
      </c>
      <c r="AA61" t="s">
        <v>223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33.14062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9"/>
      <c r="E1" s="19"/>
      <c r="F1" s="19"/>
      <c r="G1" s="19"/>
      <c r="H1" s="101" t="s">
        <v>206</v>
      </c>
      <c r="I1" s="102"/>
      <c r="J1" s="101" t="s">
        <v>207</v>
      </c>
      <c r="K1" s="102"/>
      <c r="L1" s="101" t="s">
        <v>208</v>
      </c>
      <c r="M1" s="102"/>
      <c r="N1" s="101" t="s">
        <v>209</v>
      </c>
      <c r="O1" s="102"/>
    </row>
    <row r="2" spans="1:15" s="5" customFormat="1">
      <c r="A2" s="20" t="s">
        <v>210</v>
      </c>
      <c r="B2" s="20" t="s">
        <v>149</v>
      </c>
      <c r="C2" s="20" t="s">
        <v>181</v>
      </c>
      <c r="D2" s="24" t="s">
        <v>182</v>
      </c>
      <c r="E2" s="25" t="s">
        <v>185</v>
      </c>
      <c r="F2" s="25" t="s">
        <v>190</v>
      </c>
      <c r="G2" s="25" t="s">
        <v>197</v>
      </c>
      <c r="H2" s="26" t="s">
        <v>174</v>
      </c>
      <c r="I2" s="27" t="s">
        <v>175</v>
      </c>
      <c r="J2" s="26" t="s">
        <v>174</v>
      </c>
      <c r="K2" s="27" t="s">
        <v>175</v>
      </c>
      <c r="L2" s="26" t="s">
        <v>174</v>
      </c>
      <c r="M2" s="27" t="s">
        <v>175</v>
      </c>
      <c r="N2" s="26" t="s">
        <v>174</v>
      </c>
      <c r="O2" s="28" t="s">
        <v>175</v>
      </c>
    </row>
    <row r="3" spans="1:15">
      <c r="A3" s="22">
        <v>201801</v>
      </c>
      <c r="B3" s="22" t="s">
        <v>65</v>
      </c>
      <c r="C3" s="22" t="s">
        <v>17</v>
      </c>
      <c r="D3" s="22" t="s">
        <v>107</v>
      </c>
      <c r="E3" s="57" t="s">
        <v>186</v>
      </c>
      <c r="F3" s="57" t="s">
        <v>191</v>
      </c>
      <c r="G3" s="57" t="s">
        <v>186</v>
      </c>
      <c r="H3" s="29">
        <f>VLOOKUP($B3,'Unify Report'!$A$2:$V$99,3,FALSE)</f>
        <v>1358.75</v>
      </c>
      <c r="I3" s="30">
        <f>VLOOKUP($B3,'Unify Report'!$A$2:$V$99,4,FALSE)</f>
        <v>1402.25</v>
      </c>
      <c r="J3" s="29">
        <f>VLOOKUP($B3,'Unify Report'!$A$2:$V$99,7,FALSE)</f>
        <v>1687.25</v>
      </c>
      <c r="K3" s="30">
        <f>VLOOKUP($B3,'Unify Report'!$A$2:$V$99,8,FALSE)</f>
        <v>1114</v>
      </c>
      <c r="L3" s="29">
        <f>VLOOKUP($B3,'Unify Report'!$A$2:$V$99,11,FALSE)</f>
        <v>1012</v>
      </c>
      <c r="M3" s="30">
        <f>VLOOKUP($B3,'Unify Report'!$A$2:$V$99,12,FALSE)</f>
        <v>1023</v>
      </c>
      <c r="N3" s="29">
        <f>VLOOKUP($B3,'Unify Report'!$A$2:$V$99,15,FALSE)</f>
        <v>1501.5</v>
      </c>
      <c r="O3" s="31">
        <f>VLOOKUP($B3,'Unify Report'!$A$2:$V$99,16,FALSE)</f>
        <v>704</v>
      </c>
    </row>
    <row r="4" spans="1:15">
      <c r="A4" s="22">
        <v>201801</v>
      </c>
      <c r="B4" s="22" t="s">
        <v>66</v>
      </c>
      <c r="C4" s="22" t="s">
        <v>20</v>
      </c>
      <c r="D4" s="22" t="s">
        <v>108</v>
      </c>
      <c r="E4" s="57" t="s">
        <v>186</v>
      </c>
      <c r="F4" s="57" t="s">
        <v>191</v>
      </c>
      <c r="G4" s="57" t="s">
        <v>186</v>
      </c>
      <c r="H4" s="29">
        <f>VLOOKUP($B4,'Unify Report'!$A$2:$V$99,3,FALSE)</f>
        <v>2547.0833333333335</v>
      </c>
      <c r="I4" s="30">
        <f>VLOOKUP($B4,'Unify Report'!$A$2:$V$99,4,FALSE)</f>
        <v>2669.1666666666665</v>
      </c>
      <c r="J4" s="29">
        <f>VLOOKUP($B4,'Unify Report'!$A$2:$V$99,7,FALSE)</f>
        <v>2162</v>
      </c>
      <c r="K4" s="30">
        <f>VLOOKUP($B4,'Unify Report'!$A$2:$V$99,8,FALSE)</f>
        <v>2007</v>
      </c>
      <c r="L4" s="29">
        <f>VLOOKUP($B4,'Unify Report'!$A$2:$V$99,11,FALSE)</f>
        <v>2067.1666666666665</v>
      </c>
      <c r="M4" s="30">
        <f>VLOOKUP($B4,'Unify Report'!$A$2:$V$99,12,FALSE)</f>
        <v>2211</v>
      </c>
      <c r="N4" s="29">
        <f>VLOOKUP($B4,'Unify Report'!$A$2:$V$99,15,FALSE)</f>
        <v>1762.25</v>
      </c>
      <c r="O4" s="31">
        <f>VLOOKUP($B4,'Unify Report'!$A$2:$V$99,16,FALSE)</f>
        <v>1704.5</v>
      </c>
    </row>
    <row r="5" spans="1:15">
      <c r="A5" s="22">
        <v>201801</v>
      </c>
      <c r="B5" s="22" t="s">
        <v>67</v>
      </c>
      <c r="C5" s="22" t="s">
        <v>19</v>
      </c>
      <c r="D5" s="22" t="s">
        <v>109</v>
      </c>
      <c r="E5" s="57" t="s">
        <v>186</v>
      </c>
      <c r="F5" s="57" t="s">
        <v>191</v>
      </c>
      <c r="G5" s="57" t="s">
        <v>186</v>
      </c>
      <c r="H5" s="29">
        <f>VLOOKUP($B5,'Unify Report'!$A$2:$V$99,3,FALSE)</f>
        <v>2030.8</v>
      </c>
      <c r="I5" s="30">
        <f>VLOOKUP($B5,'Unify Report'!$A$2:$V$99,4,FALSE)</f>
        <v>2251</v>
      </c>
      <c r="J5" s="29">
        <f>VLOOKUP($B5,'Unify Report'!$A$2:$V$99,7,FALSE)</f>
        <v>1934.95</v>
      </c>
      <c r="K5" s="30">
        <f>VLOOKUP($B5,'Unify Report'!$A$2:$V$99,8,FALSE)</f>
        <v>1860.75</v>
      </c>
      <c r="L5" s="29">
        <f>VLOOKUP($B5,'Unify Report'!$A$2:$V$99,11,FALSE)</f>
        <v>1585.25</v>
      </c>
      <c r="M5" s="30">
        <f>VLOOKUP($B5,'Unify Report'!$A$2:$V$99,12,FALSE)</f>
        <v>1705</v>
      </c>
      <c r="N5" s="29">
        <f>VLOOKUP($B5,'Unify Report'!$A$2:$V$99,15,FALSE)</f>
        <v>1463.75</v>
      </c>
      <c r="O5" s="31">
        <f>VLOOKUP($B5,'Unify Report'!$A$2:$V$99,16,FALSE)</f>
        <v>1364.75</v>
      </c>
    </row>
    <row r="6" spans="1:15">
      <c r="A6" s="22">
        <v>201801</v>
      </c>
      <c r="B6" s="22" t="s">
        <v>68</v>
      </c>
      <c r="C6" s="22" t="s">
        <v>13</v>
      </c>
      <c r="D6" s="22" t="s">
        <v>110</v>
      </c>
      <c r="E6" s="57" t="s">
        <v>186</v>
      </c>
      <c r="F6" s="57" t="s">
        <v>191</v>
      </c>
      <c r="G6" s="57" t="s">
        <v>186</v>
      </c>
      <c r="H6" s="29">
        <f>VLOOKUP($B6,'Unify Report'!$A$2:$V$99,3,FALSE)</f>
        <v>1660.9166666666667</v>
      </c>
      <c r="I6" s="30">
        <f>VLOOKUP($B6,'Unify Report'!$A$2:$V$99,4,FALSE)</f>
        <v>1869.4166666666667</v>
      </c>
      <c r="J6" s="29">
        <f>VLOOKUP($B6,'Unify Report'!$A$2:$V$99,7,FALSE)</f>
        <v>1279.5</v>
      </c>
      <c r="K6" s="30">
        <f>VLOOKUP($B6,'Unify Report'!$A$2:$V$99,8,FALSE)</f>
        <v>1116.2499999999966</v>
      </c>
      <c r="L6" s="29">
        <f>VLOOKUP($B6,'Unify Report'!$A$2:$V$99,11,FALSE)</f>
        <v>1276.5</v>
      </c>
      <c r="M6" s="30">
        <f>VLOOKUP($B6,'Unify Report'!$A$2:$V$99,12,FALSE)</f>
        <v>1364</v>
      </c>
      <c r="N6" s="29">
        <f>VLOOKUP($B6,'Unify Report'!$A$2:$V$99,15,FALSE)</f>
        <v>1298</v>
      </c>
      <c r="O6" s="31">
        <f>VLOOKUP($B6,'Unify Report'!$A$2:$V$99,16,FALSE)</f>
        <v>1023</v>
      </c>
    </row>
    <row r="7" spans="1:15">
      <c r="A7" s="22">
        <v>201801</v>
      </c>
      <c r="B7" s="22" t="s">
        <v>69</v>
      </c>
      <c r="C7" s="22" t="s">
        <v>18</v>
      </c>
      <c r="D7" s="22" t="s">
        <v>111</v>
      </c>
      <c r="E7" s="57" t="s">
        <v>186</v>
      </c>
      <c r="F7" s="57" t="s">
        <v>191</v>
      </c>
      <c r="G7" s="57" t="s">
        <v>186</v>
      </c>
      <c r="H7" s="29">
        <f>VLOOKUP($B7,'Unify Report'!$A$2:$V$99,3,FALSE)</f>
        <v>1020.3666666666667</v>
      </c>
      <c r="I7" s="30">
        <f>VLOOKUP($B7,'Unify Report'!$A$2:$V$99,4,FALSE)</f>
        <v>1116.5</v>
      </c>
      <c r="J7" s="29">
        <f>VLOOKUP($B7,'Unify Report'!$A$2:$V$99,7,FALSE)</f>
        <v>942.75</v>
      </c>
      <c r="K7" s="30">
        <f>VLOOKUP($B7,'Unify Report'!$A$2:$V$99,8,FALSE)</f>
        <v>731</v>
      </c>
      <c r="L7" s="29">
        <f>VLOOKUP($B7,'Unify Report'!$A$2:$V$99,11,FALSE)</f>
        <v>682.75</v>
      </c>
      <c r="M7" s="30">
        <f>VLOOKUP($B7,'Unify Report'!$A$2:$V$99,12,FALSE)</f>
        <v>682</v>
      </c>
      <c r="N7" s="29">
        <f>VLOOKUP($B7,'Unify Report'!$A$2:$V$99,15,FALSE)</f>
        <v>858</v>
      </c>
      <c r="O7" s="31">
        <f>VLOOKUP($B7,'Unify Report'!$A$2:$V$99,16,FALSE)</f>
        <v>682</v>
      </c>
    </row>
    <row r="8" spans="1:15">
      <c r="A8" s="22">
        <v>201801</v>
      </c>
      <c r="B8" s="22" t="s">
        <v>70</v>
      </c>
      <c r="C8" s="22" t="s">
        <v>15</v>
      </c>
      <c r="D8" s="22" t="s">
        <v>112</v>
      </c>
      <c r="E8" s="57" t="s">
        <v>186</v>
      </c>
      <c r="F8" s="57" t="s">
        <v>191</v>
      </c>
      <c r="G8" s="57" t="s">
        <v>186</v>
      </c>
      <c r="H8" s="29">
        <f>VLOOKUP($B8,'Unify Report'!$A$2:$V$99,3,FALSE)</f>
        <v>1621.5</v>
      </c>
      <c r="I8" s="30">
        <f>VLOOKUP($B8,'Unify Report'!$A$2:$V$99,4,FALSE)</f>
        <v>1627.25</v>
      </c>
      <c r="J8" s="29">
        <f>VLOOKUP($B8,'Unify Report'!$A$2:$V$99,7,FALSE)</f>
        <v>1342.5</v>
      </c>
      <c r="K8" s="30">
        <f>VLOOKUP($B8,'Unify Report'!$A$2:$V$99,8,FALSE)</f>
        <v>1109</v>
      </c>
      <c r="L8" s="29">
        <f>VLOOKUP($B8,'Unify Report'!$A$2:$V$99,11,FALSE)</f>
        <v>1023</v>
      </c>
      <c r="M8" s="30">
        <f>VLOOKUP($B8,'Unify Report'!$A$2:$V$99,12,FALSE)</f>
        <v>1022.5</v>
      </c>
      <c r="N8" s="29">
        <f>VLOOKUP($B8,'Unify Report'!$A$2:$V$99,15,FALSE)</f>
        <v>1298.25</v>
      </c>
      <c r="O8" s="31">
        <f>VLOOKUP($B8,'Unify Report'!$A$2:$V$99,16,FALSE)</f>
        <v>1023</v>
      </c>
    </row>
    <row r="9" spans="1:15">
      <c r="A9" s="22">
        <v>201801</v>
      </c>
      <c r="B9" s="22" t="s">
        <v>71</v>
      </c>
      <c r="C9" s="22" t="s">
        <v>22</v>
      </c>
      <c r="D9" s="22" t="s">
        <v>113</v>
      </c>
      <c r="E9" s="57" t="s">
        <v>186</v>
      </c>
      <c r="F9" s="57" t="s">
        <v>191</v>
      </c>
      <c r="G9" s="57" t="s">
        <v>186</v>
      </c>
      <c r="H9" s="29">
        <f>VLOOKUP($B9,'Unify Report'!$A$2:$V$99,3,FALSE)</f>
        <v>1131</v>
      </c>
      <c r="I9" s="30">
        <f>VLOOKUP($B9,'Unify Report'!$A$2:$V$99,4,FALSE)</f>
        <v>1118.5</v>
      </c>
      <c r="J9" s="29">
        <f>VLOOKUP($B9,'Unify Report'!$A$2:$V$99,7,FALSE)</f>
        <v>1161.75</v>
      </c>
      <c r="K9" s="30">
        <f>VLOOKUP($B9,'Unify Report'!$A$2:$V$99,8,FALSE)</f>
        <v>934.75</v>
      </c>
      <c r="L9" s="29">
        <f>VLOOKUP($B9,'Unify Report'!$A$2:$V$99,11,FALSE)</f>
        <v>1023</v>
      </c>
      <c r="M9" s="30">
        <f>VLOOKUP($B9,'Unify Report'!$A$2:$V$99,12,FALSE)</f>
        <v>1023</v>
      </c>
      <c r="N9" s="29">
        <f>VLOOKUP($B9,'Unify Report'!$A$2:$V$99,15,FALSE)</f>
        <v>729.75</v>
      </c>
      <c r="O9" s="31">
        <f>VLOOKUP($B9,'Unify Report'!$A$2:$V$99,16,FALSE)</f>
        <v>353</v>
      </c>
    </row>
    <row r="10" spans="1:15">
      <c r="A10" s="22">
        <v>201801</v>
      </c>
      <c r="B10" s="22" t="s">
        <v>72</v>
      </c>
      <c r="C10" s="22" t="s">
        <v>23</v>
      </c>
      <c r="D10" s="22" t="s">
        <v>114</v>
      </c>
      <c r="E10" s="57" t="s">
        <v>186</v>
      </c>
      <c r="F10" s="57" t="s">
        <v>191</v>
      </c>
      <c r="G10" s="57" t="s">
        <v>186</v>
      </c>
      <c r="H10" s="29">
        <f>VLOOKUP($B10,'Unify Report'!$A$2:$V$99,3,FALSE)</f>
        <v>1490</v>
      </c>
      <c r="I10" s="30">
        <f>VLOOKUP($B10,'Unify Report'!$A$2:$V$99,4,FALSE)</f>
        <v>1483.5</v>
      </c>
      <c r="J10" s="29">
        <f>VLOOKUP($B10,'Unify Report'!$A$2:$V$99,7,FALSE)</f>
        <v>726</v>
      </c>
      <c r="K10" s="30">
        <f>VLOOKUP($B10,'Unify Report'!$A$2:$V$99,8,FALSE)</f>
        <v>745.75</v>
      </c>
      <c r="L10" s="29">
        <f>VLOOKUP($B10,'Unify Report'!$A$2:$V$99,11,FALSE)</f>
        <v>1353</v>
      </c>
      <c r="M10" s="30">
        <f>VLOOKUP($B10,'Unify Report'!$A$2:$V$99,12,FALSE)</f>
        <v>1364</v>
      </c>
      <c r="N10" s="29">
        <f>VLOOKUP($B10,'Unify Report'!$A$2:$V$99,15,FALSE)</f>
        <v>693</v>
      </c>
      <c r="O10" s="31">
        <f>VLOOKUP($B10,'Unify Report'!$A$2:$V$99,16,FALSE)</f>
        <v>682</v>
      </c>
    </row>
    <row r="11" spans="1:15">
      <c r="A11" s="22">
        <v>201801</v>
      </c>
      <c r="B11" s="22" t="s">
        <v>73</v>
      </c>
      <c r="C11" s="22" t="s">
        <v>16</v>
      </c>
      <c r="D11" s="22" t="s">
        <v>115</v>
      </c>
      <c r="E11" s="57" t="s">
        <v>186</v>
      </c>
      <c r="F11" s="57" t="s">
        <v>191</v>
      </c>
      <c r="G11" s="57" t="s">
        <v>186</v>
      </c>
      <c r="H11" s="29">
        <f>VLOOKUP($B11,'Unify Report'!$A$2:$V$99,3,FALSE)</f>
        <v>1103.25</v>
      </c>
      <c r="I11" s="30">
        <f>VLOOKUP($B11,'Unify Report'!$A$2:$V$99,4,FALSE)</f>
        <v>1122</v>
      </c>
      <c r="J11" s="29">
        <f>VLOOKUP($B11,'Unify Report'!$A$2:$V$99,7,FALSE)</f>
        <v>1393</v>
      </c>
      <c r="K11" s="30">
        <f>VLOOKUP($B11,'Unify Report'!$A$2:$V$99,8,FALSE)</f>
        <v>1086.5</v>
      </c>
      <c r="L11" s="29">
        <f>VLOOKUP($B11,'Unify Report'!$A$2:$V$99,11,FALSE)</f>
        <v>682</v>
      </c>
      <c r="M11" s="30">
        <f>VLOOKUP($B11,'Unify Report'!$A$2:$V$99,12,FALSE)</f>
        <v>682</v>
      </c>
      <c r="N11" s="29">
        <f>VLOOKUP($B11,'Unify Report'!$A$2:$V$99,15,FALSE)</f>
        <v>1265</v>
      </c>
      <c r="O11" s="31">
        <f>VLOOKUP($B11,'Unify Report'!$A$2:$V$99,16,FALSE)</f>
        <v>682</v>
      </c>
    </row>
    <row r="12" spans="1:15">
      <c r="A12" s="22">
        <v>201801</v>
      </c>
      <c r="B12" s="22" t="s">
        <v>74</v>
      </c>
      <c r="C12" s="22" t="s">
        <v>14</v>
      </c>
      <c r="D12" s="22" t="s">
        <v>116</v>
      </c>
      <c r="E12" s="57" t="s">
        <v>186</v>
      </c>
      <c r="F12" s="57" t="s">
        <v>191</v>
      </c>
      <c r="G12" s="57" t="s">
        <v>186</v>
      </c>
      <c r="H12" s="29">
        <f>VLOOKUP($B12,'Unify Report'!$A$2:$V$99,3,FALSE)</f>
        <v>790</v>
      </c>
      <c r="I12" s="30">
        <f>VLOOKUP($B12,'Unify Report'!$A$2:$V$99,4,FALSE)</f>
        <v>1033.75</v>
      </c>
      <c r="J12" s="29">
        <f>VLOOKUP($B12,'Unify Report'!$A$2:$V$99,7,FALSE)</f>
        <v>1577.25</v>
      </c>
      <c r="K12" s="30">
        <f>VLOOKUP($B12,'Unify Report'!$A$2:$V$99,8,FALSE)</f>
        <v>1492.75</v>
      </c>
      <c r="L12" s="29">
        <f>VLOOKUP($B12,'Unify Report'!$A$2:$V$99,11,FALSE)</f>
        <v>682.5</v>
      </c>
      <c r="M12" s="30">
        <f>VLOOKUP($B12,'Unify Report'!$A$2:$V$99,12,FALSE)</f>
        <v>682.5</v>
      </c>
      <c r="N12" s="29">
        <f>VLOOKUP($B12,'Unify Report'!$A$2:$V$99,15,FALSE)</f>
        <v>968</v>
      </c>
      <c r="O12" s="31">
        <f>VLOOKUP($B12,'Unify Report'!$A$2:$V$99,16,FALSE)</f>
        <v>682</v>
      </c>
    </row>
    <row r="13" spans="1:15">
      <c r="A13" s="22">
        <v>201801</v>
      </c>
      <c r="B13" s="22" t="s">
        <v>75</v>
      </c>
      <c r="C13" s="22" t="s">
        <v>21</v>
      </c>
      <c r="D13" s="22" t="s">
        <v>117</v>
      </c>
      <c r="E13" s="57" t="s">
        <v>186</v>
      </c>
      <c r="F13" s="57" t="s">
        <v>191</v>
      </c>
      <c r="G13" s="57" t="s">
        <v>186</v>
      </c>
      <c r="H13" s="29">
        <f>VLOOKUP($B13,'Unify Report'!$A$2:$V$99,3,FALSE)</f>
        <v>1312.25</v>
      </c>
      <c r="I13" s="30">
        <f>VLOOKUP($B13,'Unify Report'!$A$2:$V$99,4,FALSE)</f>
        <v>1387.25</v>
      </c>
      <c r="J13" s="29">
        <f>VLOOKUP($B13,'Unify Report'!$A$2:$V$99,7,FALSE)</f>
        <v>1209.5</v>
      </c>
      <c r="K13" s="30">
        <f>VLOOKUP($B13,'Unify Report'!$A$2:$V$99,8,FALSE)</f>
        <v>1115</v>
      </c>
      <c r="L13" s="29">
        <f>VLOOKUP($B13,'Unify Report'!$A$2:$V$99,11,FALSE)</f>
        <v>1023</v>
      </c>
      <c r="M13" s="30">
        <f>VLOOKUP($B13,'Unify Report'!$A$2:$V$99,12,FALSE)</f>
        <v>1023</v>
      </c>
      <c r="N13" s="29">
        <f>VLOOKUP($B13,'Unify Report'!$A$2:$V$99,15,FALSE)</f>
        <v>858</v>
      </c>
      <c r="O13" s="31">
        <f>VLOOKUP($B13,'Unify Report'!$A$2:$V$99,16,FALSE)</f>
        <v>682</v>
      </c>
    </row>
    <row r="14" spans="1:15">
      <c r="A14" s="22">
        <v>201801</v>
      </c>
      <c r="B14" s="22" t="s">
        <v>76</v>
      </c>
      <c r="C14" s="22" t="s">
        <v>24</v>
      </c>
      <c r="D14" s="23" t="s">
        <v>118</v>
      </c>
      <c r="E14" s="57" t="s">
        <v>186</v>
      </c>
      <c r="F14" s="58" t="s">
        <v>192</v>
      </c>
      <c r="G14" s="57" t="s">
        <v>186</v>
      </c>
      <c r="H14" s="29">
        <f>VLOOKUP($B14,'Unify Report'!$A$2:$V$99,3,FALSE)</f>
        <v>1441.25</v>
      </c>
      <c r="I14" s="30">
        <f>VLOOKUP($B14,'Unify Report'!$A$2:$V$99,4,FALSE)</f>
        <v>1490.75</v>
      </c>
      <c r="J14" s="29">
        <f>VLOOKUP($B14,'Unify Report'!$A$2:$V$99,7,FALSE)</f>
        <v>1862</v>
      </c>
      <c r="K14" s="30">
        <f>VLOOKUP($B14,'Unify Report'!$A$2:$V$99,8,FALSE)</f>
        <v>1881</v>
      </c>
      <c r="L14" s="29">
        <f>VLOOKUP($B14,'Unify Report'!$A$2:$V$99,11,FALSE)</f>
        <v>891</v>
      </c>
      <c r="M14" s="30">
        <f>VLOOKUP($B14,'Unify Report'!$A$2:$V$99,12,FALSE)</f>
        <v>682</v>
      </c>
      <c r="N14" s="29">
        <f>VLOOKUP($B14,'Unify Report'!$A$2:$V$99,15,FALSE)</f>
        <v>1111</v>
      </c>
      <c r="O14" s="31">
        <f>VLOOKUP($B14,'Unify Report'!$A$2:$V$99,16,FALSE)</f>
        <v>1022.75</v>
      </c>
    </row>
    <row r="15" spans="1:15">
      <c r="A15" s="22">
        <v>201801</v>
      </c>
      <c r="B15" s="22" t="s">
        <v>77</v>
      </c>
      <c r="C15" s="22" t="s">
        <v>25</v>
      </c>
      <c r="D15" s="23" t="s">
        <v>119</v>
      </c>
      <c r="E15" s="57" t="s">
        <v>186</v>
      </c>
      <c r="F15" s="58" t="s">
        <v>192</v>
      </c>
      <c r="G15" s="57" t="s">
        <v>186</v>
      </c>
      <c r="H15" s="29">
        <f>VLOOKUP($B15,'Unify Report'!$A$2:$V$99,3,FALSE)</f>
        <v>1524.25</v>
      </c>
      <c r="I15" s="30">
        <f>VLOOKUP($B15,'Unify Report'!$A$2:$V$99,4,FALSE)</f>
        <v>1565</v>
      </c>
      <c r="J15" s="29">
        <f>VLOOKUP($B15,'Unify Report'!$A$2:$V$99,7,FALSE)</f>
        <v>1832.75</v>
      </c>
      <c r="K15" s="30">
        <f>VLOOKUP($B15,'Unify Report'!$A$2:$V$99,8,FALSE)</f>
        <v>2072.5</v>
      </c>
      <c r="L15" s="29">
        <f>VLOOKUP($B15,'Unify Report'!$A$2:$V$99,11,FALSE)</f>
        <v>791.75</v>
      </c>
      <c r="M15" s="30">
        <f>VLOOKUP($B15,'Unify Report'!$A$2:$V$99,12,FALSE)</f>
        <v>682</v>
      </c>
      <c r="N15" s="29">
        <f>VLOOKUP($B15,'Unify Report'!$A$2:$V$99,15,FALSE)</f>
        <v>1222.75</v>
      </c>
      <c r="O15" s="31">
        <f>VLOOKUP($B15,'Unify Report'!$A$2:$V$99,16,FALSE)</f>
        <v>1023</v>
      </c>
    </row>
    <row r="16" spans="1:15">
      <c r="A16" s="22">
        <v>201801</v>
      </c>
      <c r="B16" s="22" t="s">
        <v>78</v>
      </c>
      <c r="C16" s="22" t="s">
        <v>27</v>
      </c>
      <c r="D16" s="22" t="s">
        <v>120</v>
      </c>
      <c r="E16" s="57" t="s">
        <v>187</v>
      </c>
      <c r="F16" s="57" t="s">
        <v>191</v>
      </c>
      <c r="G16" s="57" t="s">
        <v>198</v>
      </c>
      <c r="H16" s="29">
        <f>VLOOKUP($B16,'Unify Report'!$A$2:$V$99,3,FALSE)</f>
        <v>1784.5</v>
      </c>
      <c r="I16" s="30">
        <f>VLOOKUP($B16,'Unify Report'!$A$2:$V$99,4,FALSE)</f>
        <v>1864</v>
      </c>
      <c r="J16" s="29">
        <f>VLOOKUP($B16,'Unify Report'!$A$2:$V$99,7,FALSE)</f>
        <v>313</v>
      </c>
      <c r="K16" s="30">
        <f>VLOOKUP($B16,'Unify Report'!$A$2:$V$99,8,FALSE)</f>
        <v>375.25</v>
      </c>
      <c r="L16" s="29">
        <f>VLOOKUP($B16,'Unify Report'!$A$2:$V$99,11,FALSE)</f>
        <v>1353</v>
      </c>
      <c r="M16" s="30">
        <f>VLOOKUP($B16,'Unify Report'!$A$2:$V$99,12,FALSE)</f>
        <v>1364</v>
      </c>
      <c r="N16" s="29">
        <f>VLOOKUP($B16,'Unify Report'!$A$2:$V$99,15,FALSE)</f>
        <v>319</v>
      </c>
      <c r="O16" s="31">
        <f>VLOOKUP($B16,'Unify Report'!$A$2:$V$99,16,FALSE)</f>
        <v>341</v>
      </c>
    </row>
    <row r="17" spans="1:15">
      <c r="A17" s="22">
        <v>201801</v>
      </c>
      <c r="B17" s="22" t="s">
        <v>79</v>
      </c>
      <c r="C17" s="22" t="s">
        <v>30</v>
      </c>
      <c r="D17" s="22" t="s">
        <v>121</v>
      </c>
      <c r="E17" s="57" t="s">
        <v>187</v>
      </c>
      <c r="F17" s="57" t="s">
        <v>191</v>
      </c>
      <c r="G17" s="57" t="s">
        <v>198</v>
      </c>
      <c r="H17" s="29">
        <f>VLOOKUP($B17,'Unify Report'!$A$2:$V$99,3,FALSE)</f>
        <v>5715.833333333333</v>
      </c>
      <c r="I17" s="30">
        <f>VLOOKUP($B17,'Unify Report'!$A$2:$V$99,4,FALSE)</f>
        <v>6111</v>
      </c>
      <c r="J17" s="29">
        <f>VLOOKUP($B17,'Unify Report'!$A$2:$V$99,7,FALSE)</f>
        <v>471.5</v>
      </c>
      <c r="K17" s="30">
        <f>VLOOKUP($B17,'Unify Report'!$A$2:$V$99,8,FALSE)</f>
        <v>360.5</v>
      </c>
      <c r="L17" s="29">
        <f>VLOOKUP($B17,'Unify Report'!$A$2:$V$99,11,FALSE)</f>
        <v>5848.7666666666664</v>
      </c>
      <c r="M17" s="30">
        <f>VLOOKUP($B17,'Unify Report'!$A$2:$V$99,12,FALSE)</f>
        <v>6105.5333333333301</v>
      </c>
      <c r="N17" s="29">
        <f>VLOOKUP($B17,'Unify Report'!$A$2:$V$99,15,FALSE)</f>
        <v>448.5</v>
      </c>
      <c r="O17" s="31">
        <f>VLOOKUP($B17,'Unify Report'!$A$2:$V$99,16,FALSE)</f>
        <v>356.5</v>
      </c>
    </row>
    <row r="18" spans="1:15">
      <c r="A18" s="22">
        <v>201801</v>
      </c>
      <c r="B18" s="22" t="s">
        <v>80</v>
      </c>
      <c r="C18" s="22" t="s">
        <v>29</v>
      </c>
      <c r="D18" s="22" t="s">
        <v>122</v>
      </c>
      <c r="E18" s="57" t="s">
        <v>187</v>
      </c>
      <c r="F18" s="57" t="s">
        <v>191</v>
      </c>
      <c r="G18" s="57" t="s">
        <v>198</v>
      </c>
      <c r="H18" s="29">
        <f>VLOOKUP($B18,'Unify Report'!$A$2:$V$99,3,FALSE)</f>
        <v>1415.3333333333333</v>
      </c>
      <c r="I18" s="30">
        <f>VLOOKUP($B18,'Unify Report'!$A$2:$V$99,4,FALSE)</f>
        <v>1449.6666666666667</v>
      </c>
      <c r="J18" s="29">
        <f>VLOOKUP($B18,'Unify Report'!$A$2:$V$99,7,FALSE)</f>
        <v>1094.25</v>
      </c>
      <c r="K18" s="30">
        <f>VLOOKUP($B18,'Unify Report'!$A$2:$V$99,8,FALSE)</f>
        <v>1119.75</v>
      </c>
      <c r="L18" s="29">
        <f>VLOOKUP($B18,'Unify Report'!$A$2:$V$99,11,FALSE)</f>
        <v>1012</v>
      </c>
      <c r="M18" s="30">
        <f>VLOOKUP($B18,'Unify Report'!$A$2:$V$99,12,FALSE)</f>
        <v>1023</v>
      </c>
      <c r="N18" s="29">
        <f>VLOOKUP($B18,'Unify Report'!$A$2:$V$99,15,FALSE)</f>
        <v>726</v>
      </c>
      <c r="O18" s="31">
        <f>VLOOKUP($B18,'Unify Report'!$A$2:$V$99,16,FALSE)</f>
        <v>341</v>
      </c>
    </row>
    <row r="19" spans="1:15">
      <c r="A19" s="22">
        <v>201801</v>
      </c>
      <c r="B19" s="22" t="s">
        <v>81</v>
      </c>
      <c r="C19" s="22" t="s">
        <v>28</v>
      </c>
      <c r="D19" s="22" t="s">
        <v>123</v>
      </c>
      <c r="E19" s="57" t="s">
        <v>187</v>
      </c>
      <c r="F19" s="57" t="s">
        <v>191</v>
      </c>
      <c r="G19" s="57" t="s">
        <v>198</v>
      </c>
      <c r="H19" s="29">
        <f>VLOOKUP($B19,'Unify Report'!$A$2:$V$99,3,FALSE)</f>
        <v>1374.75</v>
      </c>
      <c r="I19" s="30">
        <f>VLOOKUP($B19,'Unify Report'!$A$2:$V$99,4,FALSE)</f>
        <v>1467.5</v>
      </c>
      <c r="J19" s="29">
        <f>VLOOKUP($B19,'Unify Report'!$A$2:$V$99,7,FALSE)</f>
        <v>1126.75</v>
      </c>
      <c r="K19" s="30">
        <f>VLOOKUP($B19,'Unify Report'!$A$2:$V$99,8,FALSE)</f>
        <v>1139.25</v>
      </c>
      <c r="L19" s="29">
        <f>VLOOKUP($B19,'Unify Report'!$A$2:$V$99,11,FALSE)</f>
        <v>1023</v>
      </c>
      <c r="M19" s="30">
        <f>VLOOKUP($B19,'Unify Report'!$A$2:$V$99,12,FALSE)</f>
        <v>1023</v>
      </c>
      <c r="N19" s="29">
        <f>VLOOKUP($B19,'Unify Report'!$A$2:$V$99,15,FALSE)</f>
        <v>539</v>
      </c>
      <c r="O19" s="31">
        <f>VLOOKUP($B19,'Unify Report'!$A$2:$V$99,16,FALSE)</f>
        <v>341</v>
      </c>
    </row>
    <row r="20" spans="1:15">
      <c r="A20" s="22">
        <v>201801</v>
      </c>
      <c r="B20" s="22" t="s">
        <v>82</v>
      </c>
      <c r="C20" s="22" t="s">
        <v>26</v>
      </c>
      <c r="D20" s="22" t="s">
        <v>124</v>
      </c>
      <c r="E20" s="57" t="s">
        <v>187</v>
      </c>
      <c r="F20" s="57" t="s">
        <v>191</v>
      </c>
      <c r="G20" s="57" t="s">
        <v>198</v>
      </c>
      <c r="H20" s="29">
        <f>VLOOKUP($B20,'Unify Report'!$A$2:$V$99,3,FALSE)</f>
        <v>1378.25</v>
      </c>
      <c r="I20" s="30">
        <f>VLOOKUP($B20,'Unify Report'!$A$2:$V$99,4,FALSE)</f>
        <v>1433.75</v>
      </c>
      <c r="J20" s="29">
        <f>VLOOKUP($B20,'Unify Report'!$A$2:$V$99,7,FALSE)</f>
        <v>1401.9833333333333</v>
      </c>
      <c r="K20" s="30">
        <f>VLOOKUP($B20,'Unify Report'!$A$2:$V$99,8,FALSE)</f>
        <v>1105.7333333333333</v>
      </c>
      <c r="L20" s="29">
        <f>VLOOKUP($B20,'Unify Report'!$A$2:$V$99,11,FALSE)</f>
        <v>1017</v>
      </c>
      <c r="M20" s="30">
        <f>VLOOKUP($B20,'Unify Report'!$A$2:$V$99,12,FALSE)</f>
        <v>1023</v>
      </c>
      <c r="N20" s="29">
        <f>VLOOKUP($B20,'Unify Report'!$A$2:$V$99,15,FALSE)</f>
        <v>759</v>
      </c>
      <c r="O20" s="31">
        <f>VLOOKUP($B20,'Unify Report'!$A$2:$V$99,16,FALSE)</f>
        <v>341</v>
      </c>
    </row>
    <row r="21" spans="1:15">
      <c r="A21" s="22">
        <v>201801</v>
      </c>
      <c r="B21" s="22" t="s">
        <v>83</v>
      </c>
      <c r="C21" s="22" t="s">
        <v>31</v>
      </c>
      <c r="D21" s="22" t="s">
        <v>125</v>
      </c>
      <c r="E21" s="57" t="s">
        <v>187</v>
      </c>
      <c r="F21" s="57" t="s">
        <v>193</v>
      </c>
      <c r="G21" s="57" t="s">
        <v>199</v>
      </c>
      <c r="H21" s="29">
        <f>VLOOKUP($B21,'Unify Report'!$A$2:$V$99,3,FALSE)</f>
        <v>2368.9166666666665</v>
      </c>
      <c r="I21" s="30">
        <f>VLOOKUP($B21,'Unify Report'!$A$2:$V$99,4,FALSE)</f>
        <v>2620.4166666666601</v>
      </c>
      <c r="J21" s="29">
        <f>VLOOKUP($B21,'Unify Report'!$A$2:$V$99,7,FALSE)</f>
        <v>1079.4166666666667</v>
      </c>
      <c r="K21" s="30">
        <f>VLOOKUP($B21,'Unify Report'!$A$2:$V$99,8,FALSE)</f>
        <v>1124.3333333333333</v>
      </c>
      <c r="L21" s="29">
        <f>VLOOKUP($B21,'Unify Report'!$A$2:$V$99,11,FALSE)</f>
        <v>1950.5</v>
      </c>
      <c r="M21" s="30">
        <f>VLOOKUP($B21,'Unify Report'!$A$2:$V$99,12,FALSE)</f>
        <v>2044.5</v>
      </c>
      <c r="N21" s="29">
        <f>VLOOKUP($B21,'Unify Report'!$A$2:$V$99,15,FALSE)</f>
        <v>737</v>
      </c>
      <c r="O21" s="31">
        <f>VLOOKUP($B21,'Unify Report'!$A$2:$V$99,16,FALSE)</f>
        <v>682</v>
      </c>
    </row>
    <row r="22" spans="1:15">
      <c r="A22" s="22">
        <v>201801</v>
      </c>
      <c r="B22" s="22" t="s">
        <v>84</v>
      </c>
      <c r="C22" s="22" t="s">
        <v>32</v>
      </c>
      <c r="D22" s="22" t="s">
        <v>126</v>
      </c>
      <c r="E22" s="57" t="s">
        <v>187</v>
      </c>
      <c r="F22" s="57" t="s">
        <v>193</v>
      </c>
      <c r="G22" s="57" t="s">
        <v>199</v>
      </c>
      <c r="H22" s="29">
        <f>VLOOKUP($B22,'Unify Report'!$A$2:$V$99,3,FALSE)</f>
        <v>2267.1333333333332</v>
      </c>
      <c r="I22" s="30">
        <f>VLOOKUP($B22,'Unify Report'!$A$2:$V$99,4,FALSE)</f>
        <v>2615.6666666666633</v>
      </c>
      <c r="J22" s="29">
        <f>VLOOKUP($B22,'Unify Report'!$A$2:$V$99,7,FALSE)</f>
        <v>727.91666666666663</v>
      </c>
      <c r="K22" s="30">
        <f>VLOOKUP($B22,'Unify Report'!$A$2:$V$99,8,FALSE)</f>
        <v>740.74999999999932</v>
      </c>
      <c r="L22" s="29">
        <f>VLOOKUP($B22,'Unify Report'!$A$2:$V$99,11,FALSE)</f>
        <v>1430</v>
      </c>
      <c r="M22" s="30">
        <f>VLOOKUP($B22,'Unify Report'!$A$2:$V$99,12,FALSE)</f>
        <v>1705</v>
      </c>
      <c r="N22" s="29">
        <f>VLOOKUP($B22,'Unify Report'!$A$2:$V$99,15,FALSE)</f>
        <v>671.5</v>
      </c>
      <c r="O22" s="31">
        <f>VLOOKUP($B22,'Unify Report'!$A$2:$V$99,16,FALSE)</f>
        <v>682.5</v>
      </c>
    </row>
    <row r="23" spans="1:15">
      <c r="A23" s="22">
        <v>201801</v>
      </c>
      <c r="B23" s="22" t="s">
        <v>85</v>
      </c>
      <c r="C23" s="22" t="s">
        <v>54</v>
      </c>
      <c r="D23" s="23" t="s">
        <v>127</v>
      </c>
      <c r="E23" s="58" t="s">
        <v>188</v>
      </c>
      <c r="F23" s="58" t="s">
        <v>194</v>
      </c>
      <c r="G23" s="58" t="s">
        <v>194</v>
      </c>
      <c r="H23" s="29">
        <f>VLOOKUP($B23,'Unify Report'!$A$2:$V$99,3,FALSE)</f>
        <v>1533</v>
      </c>
      <c r="I23" s="30">
        <f>VLOOKUP($B23,'Unify Report'!$A$2:$V$99,4,FALSE)</f>
        <v>1599.25</v>
      </c>
      <c r="J23" s="29">
        <f>VLOOKUP($B23,'Unify Report'!$A$2:$V$99,7,FALSE)</f>
        <v>818.25</v>
      </c>
      <c r="K23" s="30">
        <f>VLOOKUP($B23,'Unify Report'!$A$2:$V$99,8,FALSE)</f>
        <v>1178.25</v>
      </c>
      <c r="L23" s="29">
        <f>VLOOKUP($B23,'Unify Report'!$A$2:$V$99,11,FALSE)</f>
        <v>682</v>
      </c>
      <c r="M23" s="30">
        <f>VLOOKUP($B23,'Unify Report'!$A$2:$V$99,12,FALSE)</f>
        <v>682</v>
      </c>
      <c r="N23" s="29">
        <f>VLOOKUP($B23,'Unify Report'!$A$2:$V$99,15,FALSE)</f>
        <v>0</v>
      </c>
      <c r="O23" s="31">
        <f>VLOOKUP($B23,'Unify Report'!$A$2:$V$99,16,FALSE)</f>
        <v>0</v>
      </c>
    </row>
    <row r="24" spans="1:15">
      <c r="A24" s="22">
        <v>201801</v>
      </c>
      <c r="B24" s="22" t="s">
        <v>86</v>
      </c>
      <c r="C24" s="22" t="s">
        <v>49</v>
      </c>
      <c r="D24" s="22" t="s">
        <v>128</v>
      </c>
      <c r="E24" s="58" t="s">
        <v>188</v>
      </c>
      <c r="F24" s="57" t="s">
        <v>191</v>
      </c>
      <c r="G24" s="57" t="s">
        <v>200</v>
      </c>
      <c r="H24" s="29">
        <f>VLOOKUP($B24,'Unify Report'!$A$2:$V$99,3,FALSE)</f>
        <v>6965.416666666667</v>
      </c>
      <c r="I24" s="30">
        <f>VLOOKUP($B24,'Unify Report'!$A$2:$V$99,4,FALSE)</f>
        <v>7078.25</v>
      </c>
      <c r="J24" s="29">
        <f>VLOOKUP($B24,'Unify Report'!$A$2:$V$99,7,FALSE)</f>
        <v>708</v>
      </c>
      <c r="K24" s="30">
        <f>VLOOKUP($B24,'Unify Report'!$A$2:$V$99,8,FALSE)</f>
        <v>749</v>
      </c>
      <c r="L24" s="29">
        <f>VLOOKUP($B24,'Unify Report'!$A$2:$V$99,11,FALSE)</f>
        <v>6358.5</v>
      </c>
      <c r="M24" s="30">
        <f>VLOOKUP($B24,'Unify Report'!$A$2:$V$99,12,FALSE)</f>
        <v>6468</v>
      </c>
      <c r="N24" s="29">
        <f>VLOOKUP($B24,'Unify Report'!$A$2:$V$99,15,FALSE)</f>
        <v>726</v>
      </c>
      <c r="O24" s="31">
        <f>VLOOKUP($B24,'Unify Report'!$A$2:$V$99,16,FALSE)</f>
        <v>682</v>
      </c>
    </row>
    <row r="25" spans="1:15">
      <c r="A25" s="22">
        <v>201801</v>
      </c>
      <c r="B25" s="22" t="s">
        <v>87</v>
      </c>
      <c r="C25" s="22" t="s">
        <v>53</v>
      </c>
      <c r="D25" s="22" t="s">
        <v>129</v>
      </c>
      <c r="E25" s="58" t="s">
        <v>188</v>
      </c>
      <c r="F25" s="57" t="s">
        <v>191</v>
      </c>
      <c r="G25" s="57" t="s">
        <v>201</v>
      </c>
      <c r="H25" s="29">
        <f>VLOOKUP($B25,'Unify Report'!$A$2:$V$99,3,FALSE)</f>
        <v>1038.9166666666667</v>
      </c>
      <c r="I25" s="30">
        <f>VLOOKUP($B25,'Unify Report'!$A$2:$V$99,4,FALSE)</f>
        <v>1076.25</v>
      </c>
      <c r="J25" s="29">
        <f>VLOOKUP($B25,'Unify Report'!$A$2:$V$99,7,FALSE)</f>
        <v>1095.1666666666667</v>
      </c>
      <c r="K25" s="30">
        <f>VLOOKUP($B25,'Unify Report'!$A$2:$V$99,8,FALSE)</f>
        <v>1205.9166666666699</v>
      </c>
      <c r="L25" s="29">
        <f>VLOOKUP($B25,'Unify Report'!$A$2:$V$99,11,FALSE)</f>
        <v>713</v>
      </c>
      <c r="M25" s="30">
        <f>VLOOKUP($B25,'Unify Report'!$A$2:$V$99,12,FALSE)</f>
        <v>713</v>
      </c>
      <c r="N25" s="29">
        <f>VLOOKUP($B25,'Unify Report'!$A$2:$V$99,15,FALSE)</f>
        <v>942</v>
      </c>
      <c r="O25" s="31">
        <f>VLOOKUP($B25,'Unify Report'!$A$2:$V$99,16,FALSE)</f>
        <v>1069.5</v>
      </c>
    </row>
    <row r="26" spans="1:15">
      <c r="A26" s="22">
        <v>201801</v>
      </c>
      <c r="B26" s="22" t="s">
        <v>88</v>
      </c>
      <c r="C26" s="22" t="s">
        <v>51</v>
      </c>
      <c r="D26" s="22" t="s">
        <v>130</v>
      </c>
      <c r="E26" s="58" t="s">
        <v>188</v>
      </c>
      <c r="F26" s="57" t="s">
        <v>191</v>
      </c>
      <c r="G26" s="57" t="s">
        <v>201</v>
      </c>
      <c r="H26" s="29">
        <f>VLOOKUP($B26,'Unify Report'!$A$2:$V$99,3,FALSE)</f>
        <v>1388</v>
      </c>
      <c r="I26" s="30">
        <f>VLOOKUP($B26,'Unify Report'!$A$2:$V$99,4,FALSE)</f>
        <v>1431.5</v>
      </c>
      <c r="J26" s="29">
        <f>VLOOKUP($B26,'Unify Report'!$A$2:$V$99,7,FALSE)</f>
        <v>1220.5</v>
      </c>
      <c r="K26" s="30">
        <f>VLOOKUP($B26,'Unify Report'!$A$2:$V$99,8,FALSE)</f>
        <v>1065.75</v>
      </c>
      <c r="L26" s="29">
        <f>VLOOKUP($B26,'Unify Report'!$A$2:$V$99,11,FALSE)</f>
        <v>988.5</v>
      </c>
      <c r="M26" s="30">
        <f>VLOOKUP($B26,'Unify Report'!$A$2:$V$99,12,FALSE)</f>
        <v>977.5</v>
      </c>
      <c r="N26" s="29">
        <f>VLOOKUP($B26,'Unify Report'!$A$2:$V$99,15,FALSE)</f>
        <v>946.5</v>
      </c>
      <c r="O26" s="31">
        <f>VLOOKUP($B26,'Unify Report'!$A$2:$V$99,16,FALSE)</f>
        <v>713</v>
      </c>
    </row>
    <row r="27" spans="1:15">
      <c r="A27" s="22">
        <v>201801</v>
      </c>
      <c r="B27" s="22" t="s">
        <v>89</v>
      </c>
      <c r="C27" s="22" t="s">
        <v>52</v>
      </c>
      <c r="D27" s="22" t="s">
        <v>131</v>
      </c>
      <c r="E27" s="58" t="s">
        <v>188</v>
      </c>
      <c r="F27" s="57" t="s">
        <v>191</v>
      </c>
      <c r="G27" s="57" t="s">
        <v>202</v>
      </c>
      <c r="H27" s="29">
        <f>VLOOKUP($B27,'Unify Report'!$A$2:$V$99,3,FALSE)</f>
        <v>2011.5</v>
      </c>
      <c r="I27" s="30">
        <f>VLOOKUP($B27,'Unify Report'!$A$2:$V$99,4,FALSE)</f>
        <v>2041</v>
      </c>
      <c r="J27" s="29">
        <f>VLOOKUP($B27,'Unify Report'!$A$2:$V$99,7,FALSE)</f>
        <v>1093</v>
      </c>
      <c r="K27" s="30">
        <f>VLOOKUP($B27,'Unify Report'!$A$2:$V$99,8,FALSE)</f>
        <v>1074.5</v>
      </c>
      <c r="L27" s="29">
        <f>VLOOKUP($B27,'Unify Report'!$A$2:$V$99,11,FALSE)</f>
        <v>1621</v>
      </c>
      <c r="M27" s="30">
        <f>VLOOKUP($B27,'Unify Report'!$A$2:$V$99,12,FALSE)</f>
        <v>1414.5</v>
      </c>
      <c r="N27" s="29">
        <f>VLOOKUP($B27,'Unify Report'!$A$2:$V$99,15,FALSE)</f>
        <v>762.75</v>
      </c>
      <c r="O27" s="31">
        <f>VLOOKUP($B27,'Unify Report'!$A$2:$V$99,16,FALSE)</f>
        <v>704</v>
      </c>
    </row>
    <row r="28" spans="1:15">
      <c r="A28" s="22">
        <v>201801</v>
      </c>
      <c r="B28" s="22" t="s">
        <v>90</v>
      </c>
      <c r="C28" s="22" t="s">
        <v>48</v>
      </c>
      <c r="D28" s="22" t="s">
        <v>132</v>
      </c>
      <c r="E28" s="58" t="s">
        <v>188</v>
      </c>
      <c r="F28" s="57" t="s">
        <v>191</v>
      </c>
      <c r="G28" s="57" t="s">
        <v>203</v>
      </c>
      <c r="H28" s="29">
        <f>VLOOKUP($B28,'Unify Report'!$A$2:$V$99,3,FALSE)</f>
        <v>2091.5</v>
      </c>
      <c r="I28" s="30">
        <f>VLOOKUP($B28,'Unify Report'!$A$2:$V$99,4,FALSE)</f>
        <v>2286.25</v>
      </c>
      <c r="J28" s="29">
        <f>VLOOKUP($B28,'Unify Report'!$A$2:$V$99,7,FALSE)</f>
        <v>1478.75</v>
      </c>
      <c r="K28" s="30">
        <f>VLOOKUP($B28,'Unify Report'!$A$2:$V$99,8,FALSE)</f>
        <v>1265.5</v>
      </c>
      <c r="L28" s="29">
        <f>VLOOKUP($B28,'Unify Report'!$A$2:$V$99,11,FALSE)</f>
        <v>1765.75</v>
      </c>
      <c r="M28" s="30">
        <f>VLOOKUP($B28,'Unify Report'!$A$2:$V$99,12,FALSE)</f>
        <v>1778</v>
      </c>
      <c r="N28" s="29">
        <f>VLOOKUP($B28,'Unify Report'!$A$2:$V$99,15,FALSE)</f>
        <v>1644.5</v>
      </c>
      <c r="O28" s="31">
        <f>VLOOKUP($B28,'Unify Report'!$A$2:$V$99,16,FALSE)</f>
        <v>1426</v>
      </c>
    </row>
    <row r="29" spans="1:15">
      <c r="A29" s="22">
        <v>201801</v>
      </c>
      <c r="B29" s="22" t="s">
        <v>91</v>
      </c>
      <c r="C29" s="22" t="s">
        <v>50</v>
      </c>
      <c r="D29" s="22" t="s">
        <v>133</v>
      </c>
      <c r="E29" s="58" t="s">
        <v>188</v>
      </c>
      <c r="F29" s="57" t="s">
        <v>191</v>
      </c>
      <c r="G29" s="57" t="s">
        <v>202</v>
      </c>
      <c r="H29" s="29">
        <f>VLOOKUP($B29,'Unify Report'!$A$2:$V$99,3,FALSE)</f>
        <v>2102</v>
      </c>
      <c r="I29" s="30">
        <f>VLOOKUP($B29,'Unify Report'!$A$2:$V$99,4,FALSE)</f>
        <v>2142.5</v>
      </c>
      <c r="J29" s="29">
        <f>VLOOKUP($B29,'Unify Report'!$A$2:$V$99,7,FALSE)</f>
        <v>1977.5</v>
      </c>
      <c r="K29" s="30">
        <f>VLOOKUP($B29,'Unify Report'!$A$2:$V$99,8,FALSE)</f>
        <v>1412.5</v>
      </c>
      <c r="L29" s="29">
        <f>VLOOKUP($B29,'Unify Report'!$A$2:$V$99,11,FALSE)</f>
        <v>1774.5</v>
      </c>
      <c r="M29" s="30">
        <f>VLOOKUP($B29,'Unify Report'!$A$2:$V$99,12,FALSE)</f>
        <v>1781.5</v>
      </c>
      <c r="N29" s="29">
        <f>VLOOKUP($B29,'Unify Report'!$A$2:$V$99,15,FALSE)</f>
        <v>2046.5</v>
      </c>
      <c r="O29" s="31">
        <f>VLOOKUP($B29,'Unify Report'!$A$2:$V$99,16,FALSE)</f>
        <v>1426</v>
      </c>
    </row>
    <row r="30" spans="1:15">
      <c r="A30" s="22">
        <v>201801</v>
      </c>
      <c r="B30" s="22" t="s">
        <v>92</v>
      </c>
      <c r="C30" s="22" t="s">
        <v>40</v>
      </c>
      <c r="D30" s="22" t="s">
        <v>134</v>
      </c>
      <c r="E30" s="57" t="s">
        <v>189</v>
      </c>
      <c r="F30" s="57" t="s">
        <v>195</v>
      </c>
      <c r="G30" s="57" t="s">
        <v>204</v>
      </c>
      <c r="H30" s="29">
        <f>VLOOKUP($B30,'Unify Report'!$A$2:$V$99,3,FALSE)</f>
        <v>5622</v>
      </c>
      <c r="I30" s="30">
        <f>VLOOKUP($B30,'Unify Report'!$A$2:$V$99,4,FALSE)</f>
        <v>6824</v>
      </c>
      <c r="J30" s="29">
        <f>VLOOKUP($B30,'Unify Report'!$A$2:$V$99,7,FALSE)</f>
        <v>46</v>
      </c>
      <c r="K30" s="30">
        <f>VLOOKUP($B30,'Unify Report'!$A$2:$V$99,8,FALSE)</f>
        <v>370</v>
      </c>
      <c r="L30" s="29">
        <f>VLOOKUP($B30,'Unify Report'!$A$2:$V$99,11,FALSE)</f>
        <v>5621.75</v>
      </c>
      <c r="M30" s="30">
        <f>VLOOKUP($B30,'Unify Report'!$A$2:$V$99,12,FALSE)</f>
        <v>6773.5</v>
      </c>
      <c r="N30" s="29">
        <f>VLOOKUP($B30,'Unify Report'!$A$2:$V$99,15,FALSE)</f>
        <v>57.5</v>
      </c>
      <c r="O30" s="31">
        <f>VLOOKUP($B30,'Unify Report'!$A$2:$V$99,16,FALSE)</f>
        <v>356.5</v>
      </c>
    </row>
    <row r="31" spans="1:15">
      <c r="A31" s="22">
        <v>201801</v>
      </c>
      <c r="B31" s="22" t="s">
        <v>93</v>
      </c>
      <c r="C31" s="22" t="s">
        <v>35</v>
      </c>
      <c r="D31" s="23" t="s">
        <v>135</v>
      </c>
      <c r="E31" s="57" t="s">
        <v>189</v>
      </c>
      <c r="F31" s="57" t="s">
        <v>195</v>
      </c>
      <c r="G31" s="57" t="s">
        <v>204</v>
      </c>
      <c r="H31" s="29">
        <f>VLOOKUP($B31,'Unify Report'!$A$2:$V$99,3,FALSE)</f>
        <v>3973.5833333333335</v>
      </c>
      <c r="I31" s="30">
        <f>VLOOKUP($B31,'Unify Report'!$A$2:$V$99,4,FALSE)</f>
        <v>4298.75</v>
      </c>
      <c r="J31" s="29">
        <f>VLOOKUP($B31,'Unify Report'!$A$2:$V$99,7,FALSE)</f>
        <v>415.66666666666669</v>
      </c>
      <c r="K31" s="30">
        <f>VLOOKUP($B31,'Unify Report'!$A$2:$V$99,8,FALSE)</f>
        <v>359</v>
      </c>
      <c r="L31" s="29">
        <f>VLOOKUP($B31,'Unify Report'!$A$2:$V$99,11,FALSE)</f>
        <v>3894.5</v>
      </c>
      <c r="M31" s="30">
        <f>VLOOKUP($B31,'Unify Report'!$A$2:$V$99,12,FALSE)</f>
        <v>4510.5</v>
      </c>
      <c r="N31" s="29">
        <f>VLOOKUP($B31,'Unify Report'!$A$2:$V$99,15,FALSE)</f>
        <v>471.5</v>
      </c>
      <c r="O31" s="31">
        <f>VLOOKUP($B31,'Unify Report'!$A$2:$V$99,16,FALSE)</f>
        <v>356.5</v>
      </c>
    </row>
    <row r="32" spans="1:15">
      <c r="A32" s="22">
        <v>201801</v>
      </c>
      <c r="B32" s="22" t="s">
        <v>94</v>
      </c>
      <c r="C32" s="22" t="s">
        <v>37</v>
      </c>
      <c r="D32" s="23" t="s">
        <v>136</v>
      </c>
      <c r="E32" s="57" t="s">
        <v>189</v>
      </c>
      <c r="F32" s="57" t="s">
        <v>195</v>
      </c>
      <c r="G32" s="57" t="s">
        <v>204</v>
      </c>
      <c r="H32" s="29">
        <f>VLOOKUP($B32,'Unify Report'!$A$2:$V$99,3,FALSE)</f>
        <v>2171.25</v>
      </c>
      <c r="I32" s="30">
        <f>VLOOKUP($B32,'Unify Report'!$A$2:$V$99,4,FALSE)</f>
        <v>2363.75</v>
      </c>
      <c r="J32" s="29">
        <f>VLOOKUP($B32,'Unify Report'!$A$2:$V$99,7,FALSE)</f>
        <v>434</v>
      </c>
      <c r="K32" s="30">
        <f>VLOOKUP($B32,'Unify Report'!$A$2:$V$99,8,FALSE)</f>
        <v>347.5</v>
      </c>
      <c r="L32" s="29">
        <f>VLOOKUP($B32,'Unify Report'!$A$2:$V$99,11,FALSE)</f>
        <v>1745</v>
      </c>
      <c r="M32" s="30">
        <f>VLOOKUP($B32,'Unify Report'!$A$2:$V$99,12,FALSE)</f>
        <v>1690.5</v>
      </c>
      <c r="N32" s="29">
        <f>VLOOKUP($B32,'Unify Report'!$A$2:$V$99,15,FALSE)</f>
        <v>368</v>
      </c>
      <c r="O32" s="31">
        <f>VLOOKUP($B32,'Unify Report'!$A$2:$V$99,16,FALSE)</f>
        <v>356.5</v>
      </c>
    </row>
    <row r="33" spans="1:15">
      <c r="A33" s="22">
        <v>201801</v>
      </c>
      <c r="B33" s="22" t="s">
        <v>95</v>
      </c>
      <c r="C33" s="22" t="s">
        <v>39</v>
      </c>
      <c r="D33" s="23" t="s">
        <v>137</v>
      </c>
      <c r="E33" s="57" t="s">
        <v>189</v>
      </c>
      <c r="F33" s="57" t="s">
        <v>195</v>
      </c>
      <c r="G33" s="57" t="s">
        <v>204</v>
      </c>
      <c r="H33" s="29">
        <f>VLOOKUP($B33,'Unify Report'!$A$2:$V$99,3,FALSE)</f>
        <v>1882</v>
      </c>
      <c r="I33" s="30">
        <f>VLOOKUP($B33,'Unify Report'!$A$2:$V$99,4,FALSE)</f>
        <v>2154.5</v>
      </c>
      <c r="J33" s="29">
        <f>VLOOKUP($B33,'Unify Report'!$A$2:$V$99,7,FALSE)</f>
        <v>350</v>
      </c>
      <c r="K33" s="30">
        <f>VLOOKUP($B33,'Unify Report'!$A$2:$V$99,8,FALSE)</f>
        <v>347</v>
      </c>
      <c r="L33" s="29">
        <f>VLOOKUP($B33,'Unify Report'!$A$2:$V$99,11,FALSE)</f>
        <v>1553</v>
      </c>
      <c r="M33" s="30">
        <f>VLOOKUP($B33,'Unify Report'!$A$2:$V$99,12,FALSE)</f>
        <v>1771</v>
      </c>
      <c r="N33" s="29">
        <f>VLOOKUP($B33,'Unify Report'!$A$2:$V$99,15,FALSE)</f>
        <v>310.5</v>
      </c>
      <c r="O33" s="31">
        <f>VLOOKUP($B33,'Unify Report'!$A$2:$V$99,16,FALSE)</f>
        <v>345</v>
      </c>
    </row>
    <row r="34" spans="1:15">
      <c r="A34" s="22">
        <v>201801</v>
      </c>
      <c r="B34" s="22" t="s">
        <v>96</v>
      </c>
      <c r="C34" s="22" t="s">
        <v>38</v>
      </c>
      <c r="D34" s="23" t="s">
        <v>138</v>
      </c>
      <c r="E34" s="57" t="s">
        <v>189</v>
      </c>
      <c r="F34" s="57" t="s">
        <v>195</v>
      </c>
      <c r="G34" s="57" t="s">
        <v>204</v>
      </c>
      <c r="H34" s="29">
        <f>VLOOKUP($B34,'Unify Report'!$A$2:$V$99,3,FALSE)</f>
        <v>1676.5</v>
      </c>
      <c r="I34" s="30">
        <f>VLOOKUP($B34,'Unify Report'!$A$2:$V$99,4,FALSE)</f>
        <v>1782.5</v>
      </c>
      <c r="J34" s="29">
        <f>VLOOKUP($B34,'Unify Report'!$A$2:$V$99,7,FALSE)</f>
        <v>397</v>
      </c>
      <c r="K34" s="30">
        <f>VLOOKUP($B34,'Unify Report'!$A$2:$V$99,8,FALSE)</f>
        <v>356.5</v>
      </c>
      <c r="L34" s="29">
        <f>VLOOKUP($B34,'Unify Report'!$A$2:$V$99,11,FALSE)</f>
        <v>1575.5</v>
      </c>
      <c r="M34" s="30">
        <f>VLOOKUP($B34,'Unify Report'!$A$2:$V$99,12,FALSE)</f>
        <v>1782.5</v>
      </c>
      <c r="N34" s="29">
        <f>VLOOKUP($B34,'Unify Report'!$A$2:$V$99,15,FALSE)</f>
        <v>322</v>
      </c>
      <c r="O34" s="31">
        <f>VLOOKUP($B34,'Unify Report'!$A$2:$V$99,16,FALSE)</f>
        <v>356.5</v>
      </c>
    </row>
    <row r="35" spans="1:15">
      <c r="A35" s="22">
        <v>201801</v>
      </c>
      <c r="B35" s="22" t="s">
        <v>97</v>
      </c>
      <c r="C35" s="22" t="s">
        <v>36</v>
      </c>
      <c r="D35" s="23" t="s">
        <v>139</v>
      </c>
      <c r="E35" s="57" t="s">
        <v>189</v>
      </c>
      <c r="F35" s="57" t="s">
        <v>195</v>
      </c>
      <c r="G35" s="57" t="s">
        <v>204</v>
      </c>
      <c r="H35" s="29">
        <f>VLOOKUP($B35,'Unify Report'!$A$2:$V$99,3,FALSE)</f>
        <v>2254.25</v>
      </c>
      <c r="I35" s="30">
        <f>VLOOKUP($B35,'Unify Report'!$A$2:$V$99,4,FALSE)</f>
        <v>2510.75</v>
      </c>
      <c r="J35" s="29">
        <f>VLOOKUP($B35,'Unify Report'!$A$2:$V$99,7,FALSE)</f>
        <v>266</v>
      </c>
      <c r="K35" s="30">
        <f>VLOOKUP($B35,'Unify Report'!$A$2:$V$99,8,FALSE)</f>
        <v>362.5</v>
      </c>
      <c r="L35" s="29">
        <f>VLOOKUP($B35,'Unify Report'!$A$2:$V$99,11,FALSE)</f>
        <v>1810</v>
      </c>
      <c r="M35" s="30">
        <f>VLOOKUP($B35,'Unify Report'!$A$2:$V$99,12,FALSE)</f>
        <v>2139</v>
      </c>
      <c r="N35" s="29">
        <f>VLOOKUP($B35,'Unify Report'!$A$2:$V$99,15,FALSE)</f>
        <v>282</v>
      </c>
      <c r="O35" s="31">
        <f>VLOOKUP($B35,'Unify Report'!$A$2:$V$99,16,FALSE)</f>
        <v>356.5</v>
      </c>
    </row>
    <row r="36" spans="1:15">
      <c r="A36" s="22">
        <v>201801</v>
      </c>
      <c r="B36" s="22" t="s">
        <v>98</v>
      </c>
      <c r="C36" s="22" t="s">
        <v>33</v>
      </c>
      <c r="D36" s="23" t="s">
        <v>140</v>
      </c>
      <c r="E36" s="57" t="s">
        <v>189</v>
      </c>
      <c r="F36" s="57" t="s">
        <v>195</v>
      </c>
      <c r="G36" s="57" t="s">
        <v>204</v>
      </c>
      <c r="H36" s="29">
        <f>VLOOKUP($B36,'Unify Report'!$A$2:$V$99,3,FALSE)</f>
        <v>1485.25</v>
      </c>
      <c r="I36" s="30">
        <f>VLOOKUP($B36,'Unify Report'!$A$2:$V$99,4,FALSE)</f>
        <v>1416.5</v>
      </c>
      <c r="J36" s="29">
        <f>VLOOKUP($B36,'Unify Report'!$A$2:$V$99,7,FALSE)</f>
        <v>812.5</v>
      </c>
      <c r="K36" s="30">
        <f>VLOOKUP($B36,'Unify Report'!$A$2:$V$99,8,FALSE)</f>
        <v>341</v>
      </c>
      <c r="L36" s="29">
        <f>VLOOKUP($B36,'Unify Report'!$A$2:$V$99,11,FALSE)</f>
        <v>1471.5</v>
      </c>
      <c r="M36" s="30">
        <f>VLOOKUP($B36,'Unify Report'!$A$2:$V$99,12,FALSE)</f>
        <v>1426</v>
      </c>
      <c r="N36" s="29">
        <f>VLOOKUP($B36,'Unify Report'!$A$2:$V$99,15,FALSE)</f>
        <v>460</v>
      </c>
      <c r="O36" s="31">
        <f>VLOOKUP($B36,'Unify Report'!$A$2:$V$99,16,FALSE)</f>
        <v>356.5</v>
      </c>
    </row>
    <row r="37" spans="1:15">
      <c r="A37" s="22">
        <v>201801</v>
      </c>
      <c r="B37" s="22" t="s">
        <v>99</v>
      </c>
      <c r="C37" s="22" t="s">
        <v>34</v>
      </c>
      <c r="D37" s="23" t="s">
        <v>141</v>
      </c>
      <c r="E37" s="57" t="s">
        <v>189</v>
      </c>
      <c r="F37" s="57" t="s">
        <v>195</v>
      </c>
      <c r="G37" s="57" t="s">
        <v>204</v>
      </c>
      <c r="H37" s="29">
        <f>VLOOKUP($B37,'Unify Report'!$A$2:$V$99,3,FALSE)</f>
        <v>940.83333333333337</v>
      </c>
      <c r="I37" s="30">
        <f>VLOOKUP($B37,'Unify Report'!$A$2:$V$99,4,FALSE)</f>
        <v>1064.3333333333333</v>
      </c>
      <c r="J37" s="29">
        <f>VLOOKUP($B37,'Unify Report'!$A$2:$V$99,7,FALSE)</f>
        <v>189.5</v>
      </c>
      <c r="K37" s="30">
        <f>VLOOKUP($B37,'Unify Report'!$A$2:$V$99,8,FALSE)</f>
        <v>0</v>
      </c>
      <c r="L37" s="29">
        <f>VLOOKUP($B37,'Unify Report'!$A$2:$V$99,11,FALSE)</f>
        <v>966.5</v>
      </c>
      <c r="M37" s="30">
        <f>VLOOKUP($B37,'Unify Report'!$A$2:$V$99,12,FALSE)</f>
        <v>1069.5</v>
      </c>
      <c r="N37" s="29">
        <f>VLOOKUP($B37,'Unify Report'!$A$2:$V$99,15,FALSE)</f>
        <v>218.5</v>
      </c>
      <c r="O37" s="31">
        <f>VLOOKUP($B37,'Unify Report'!$A$2:$V$99,16,FALSE)</f>
        <v>0</v>
      </c>
    </row>
    <row r="38" spans="1:15">
      <c r="A38" s="22">
        <v>201801</v>
      </c>
      <c r="B38" s="22" t="s">
        <v>100</v>
      </c>
      <c r="C38" s="22" t="s">
        <v>41</v>
      </c>
      <c r="D38" s="23" t="s">
        <v>142</v>
      </c>
      <c r="E38" s="57" t="s">
        <v>189</v>
      </c>
      <c r="F38" s="57" t="s">
        <v>195</v>
      </c>
      <c r="G38" s="57" t="s">
        <v>204</v>
      </c>
      <c r="H38" s="29">
        <f>VLOOKUP($B38,'Unify Report'!$A$2:$V$99,3,FALSE)</f>
        <v>2170.5</v>
      </c>
      <c r="I38" s="30">
        <f>VLOOKUP($B38,'Unify Report'!$A$2:$V$99,4,FALSE)</f>
        <v>2194</v>
      </c>
      <c r="J38" s="29">
        <f>VLOOKUP($B38,'Unify Report'!$A$2:$V$99,7,FALSE)</f>
        <v>704</v>
      </c>
      <c r="K38" s="30">
        <f>VLOOKUP($B38,'Unify Report'!$A$2:$V$99,8,FALSE)</f>
        <v>728.5</v>
      </c>
      <c r="L38" s="29">
        <f>VLOOKUP($B38,'Unify Report'!$A$2:$V$99,11,FALSE)</f>
        <v>2219.5</v>
      </c>
      <c r="M38" s="30">
        <f>VLOOKUP($B38,'Unify Report'!$A$2:$V$99,12,FALSE)</f>
        <v>2139</v>
      </c>
      <c r="N38" s="29">
        <f>VLOOKUP($B38,'Unify Report'!$A$2:$V$99,15,FALSE)</f>
        <v>598</v>
      </c>
      <c r="O38" s="31">
        <f>VLOOKUP($B38,'Unify Report'!$A$2:$V$99,16,FALSE)</f>
        <v>713</v>
      </c>
    </row>
    <row r="39" spans="1:15">
      <c r="A39" s="22">
        <v>201801</v>
      </c>
      <c r="B39" s="22" t="s">
        <v>101</v>
      </c>
      <c r="C39" s="22" t="s">
        <v>45</v>
      </c>
      <c r="D39" s="22" t="s">
        <v>143</v>
      </c>
      <c r="E39" s="57" t="s">
        <v>189</v>
      </c>
      <c r="F39" s="57" t="s">
        <v>196</v>
      </c>
      <c r="G39" s="57" t="s">
        <v>205</v>
      </c>
      <c r="H39" s="29">
        <f>VLOOKUP($B39,'Unify Report'!$A$2:$V$99,3,FALSE)</f>
        <v>693</v>
      </c>
      <c r="I39" s="30">
        <f>VLOOKUP($B39,'Unify Report'!$A$2:$V$99,4,FALSE)</f>
        <v>750.5</v>
      </c>
      <c r="J39" s="29">
        <f>VLOOKUP($B39,'Unify Report'!$A$2:$V$99,7,FALSE)</f>
        <v>0</v>
      </c>
      <c r="K39" s="30">
        <f>VLOOKUP($B39,'Unify Report'!$A$2:$V$99,8,FALSE)</f>
        <v>0</v>
      </c>
      <c r="L39" s="29">
        <f>VLOOKUP($B39,'Unify Report'!$A$2:$V$99,11,FALSE)</f>
        <v>708</v>
      </c>
      <c r="M39" s="30">
        <f>VLOOKUP($B39,'Unify Report'!$A$2:$V$99,12,FALSE)</f>
        <v>744</v>
      </c>
      <c r="N39" s="29">
        <f>VLOOKUP($B39,'Unify Report'!$A$2:$V$99,15,FALSE)</f>
        <v>0</v>
      </c>
      <c r="O39" s="31">
        <f>VLOOKUP($B39,'Unify Report'!$A$2:$V$99,16,FALSE)</f>
        <v>0</v>
      </c>
    </row>
    <row r="40" spans="1:15">
      <c r="A40" s="22">
        <v>201801</v>
      </c>
      <c r="B40" s="22" t="s">
        <v>102</v>
      </c>
      <c r="C40" s="22" t="s">
        <v>44</v>
      </c>
      <c r="D40" s="23" t="s">
        <v>144</v>
      </c>
      <c r="E40" s="57" t="s">
        <v>189</v>
      </c>
      <c r="F40" s="57" t="s">
        <v>196</v>
      </c>
      <c r="G40" s="57" t="s">
        <v>205</v>
      </c>
      <c r="H40" s="29">
        <f>VLOOKUP($B40,'Unify Report'!$A$2:$V$99,3,FALSE)</f>
        <v>2211.5</v>
      </c>
      <c r="I40" s="30">
        <f>VLOOKUP($B40,'Unify Report'!$A$2:$V$99,4,FALSE)</f>
        <v>2720</v>
      </c>
      <c r="J40" s="29">
        <f>VLOOKUP($B40,'Unify Report'!$A$2:$V$99,7,FALSE)</f>
        <v>851</v>
      </c>
      <c r="K40" s="30">
        <f>VLOOKUP($B40,'Unify Report'!$A$2:$V$99,8,FALSE)</f>
        <v>1252.5</v>
      </c>
      <c r="L40" s="29">
        <f>VLOOKUP($B40,'Unify Report'!$A$2:$V$99,11,FALSE)</f>
        <v>2204</v>
      </c>
      <c r="M40" s="30">
        <f>VLOOKUP($B40,'Unify Report'!$A$2:$V$99,12,FALSE)</f>
        <v>2604</v>
      </c>
      <c r="N40" s="29">
        <f>VLOOKUP($B40,'Unify Report'!$A$2:$V$99,15,FALSE)</f>
        <v>650</v>
      </c>
      <c r="O40" s="31">
        <f>VLOOKUP($B40,'Unify Report'!$A$2:$V$99,16,FALSE)</f>
        <v>744</v>
      </c>
    </row>
    <row r="41" spans="1:15">
      <c r="A41" s="22">
        <v>201801</v>
      </c>
      <c r="B41" s="22" t="s">
        <v>103</v>
      </c>
      <c r="C41" s="22" t="s">
        <v>47</v>
      </c>
      <c r="D41" s="23" t="s">
        <v>145</v>
      </c>
      <c r="E41" s="57" t="s">
        <v>189</v>
      </c>
      <c r="F41" s="57" t="s">
        <v>196</v>
      </c>
      <c r="G41" s="57" t="s">
        <v>205</v>
      </c>
      <c r="H41" s="29">
        <f>VLOOKUP($B41,'Unify Report'!$A$2:$V$99,3,FALSE)</f>
        <v>4897.75</v>
      </c>
      <c r="I41" s="30">
        <f>VLOOKUP($B41,'Unify Report'!$A$2:$V$99,4,FALSE)</f>
        <v>5430.5</v>
      </c>
      <c r="J41" s="29">
        <f>VLOOKUP($B41,'Unify Report'!$A$2:$V$99,7,FALSE)</f>
        <v>782</v>
      </c>
      <c r="K41" s="30">
        <f>VLOOKUP($B41,'Unify Report'!$A$2:$V$99,8,FALSE)</f>
        <v>1045.5</v>
      </c>
      <c r="L41" s="29">
        <f>VLOOKUP($B41,'Unify Report'!$A$2:$V$99,11,FALSE)</f>
        <v>4922.75</v>
      </c>
      <c r="M41" s="30">
        <f>VLOOKUP($B41,'Unify Report'!$A$2:$V$99,12,FALSE)</f>
        <v>5106</v>
      </c>
      <c r="N41" s="29">
        <f>VLOOKUP($B41,'Unify Report'!$A$2:$V$99,15,FALSE)</f>
        <v>644</v>
      </c>
      <c r="O41" s="31">
        <f>VLOOKUP($B41,'Unify Report'!$A$2:$V$99,16,FALSE)</f>
        <v>1035</v>
      </c>
    </row>
    <row r="42" spans="1:15">
      <c r="A42" s="22">
        <v>201801</v>
      </c>
      <c r="B42" s="22" t="s">
        <v>104</v>
      </c>
      <c r="C42" s="22" t="s">
        <v>42</v>
      </c>
      <c r="D42" s="23" t="s">
        <v>146</v>
      </c>
      <c r="E42" s="57" t="s">
        <v>189</v>
      </c>
      <c r="F42" s="57" t="s">
        <v>196</v>
      </c>
      <c r="G42" s="57" t="s">
        <v>205</v>
      </c>
      <c r="H42" s="29">
        <f>VLOOKUP($B42,'Unify Report'!$A$2:$V$99,3,FALSE)</f>
        <v>1048.5</v>
      </c>
      <c r="I42" s="30">
        <f>VLOOKUP($B42,'Unify Report'!$A$2:$V$99,4,FALSE)</f>
        <v>1102.5</v>
      </c>
      <c r="J42" s="29">
        <f>VLOOKUP($B42,'Unify Report'!$A$2:$V$99,7,FALSE)</f>
        <v>392.5</v>
      </c>
      <c r="K42" s="30">
        <f>VLOOKUP($B42,'Unify Report'!$A$2:$V$99,8,FALSE)</f>
        <v>717</v>
      </c>
      <c r="L42" s="29">
        <f>VLOOKUP($B42,'Unify Report'!$A$2:$V$99,11,FALSE)</f>
        <v>694</v>
      </c>
      <c r="M42" s="30">
        <f>VLOOKUP($B42,'Unify Report'!$A$2:$V$99,12,FALSE)</f>
        <v>728.5</v>
      </c>
      <c r="N42" s="29">
        <f>VLOOKUP($B42,'Unify Report'!$A$2:$V$99,15,FALSE)</f>
        <v>492</v>
      </c>
      <c r="O42" s="31">
        <f>VLOOKUP($B42,'Unify Report'!$A$2:$V$99,16,FALSE)</f>
        <v>648</v>
      </c>
    </row>
    <row r="43" spans="1:15">
      <c r="A43" s="22">
        <v>201801</v>
      </c>
      <c r="B43" s="22" t="s">
        <v>105</v>
      </c>
      <c r="C43" s="22" t="s">
        <v>43</v>
      </c>
      <c r="D43" s="23" t="s">
        <v>147</v>
      </c>
      <c r="E43" s="57" t="s">
        <v>189</v>
      </c>
      <c r="F43" s="57" t="s">
        <v>196</v>
      </c>
      <c r="G43" s="57" t="s">
        <v>205</v>
      </c>
      <c r="H43" s="29">
        <f>VLOOKUP($B43,'Unify Report'!$A$2:$V$99,3,FALSE)</f>
        <v>3520.5</v>
      </c>
      <c r="I43" s="30">
        <f>VLOOKUP($B43,'Unify Report'!$A$2:$V$99,4,FALSE)</f>
        <v>3703</v>
      </c>
      <c r="J43" s="29">
        <f>VLOOKUP($B43,'Unify Report'!$A$2:$V$99,7,FALSE)</f>
        <v>676.25</v>
      </c>
      <c r="K43" s="30">
        <f>VLOOKUP($B43,'Unify Report'!$A$2:$V$99,8,FALSE)</f>
        <v>760.25</v>
      </c>
      <c r="L43" s="29">
        <f>VLOOKUP($B43,'Unify Report'!$A$2:$V$99,11,FALSE)</f>
        <v>3326.5</v>
      </c>
      <c r="M43" s="30">
        <f>VLOOKUP($B43,'Unify Report'!$A$2:$V$99,12,FALSE)</f>
        <v>3348</v>
      </c>
      <c r="N43" s="29">
        <f>VLOOKUP($B43,'Unify Report'!$A$2:$V$99,15,FALSE)</f>
        <v>611</v>
      </c>
      <c r="O43" s="31">
        <f>VLOOKUP($B43,'Unify Report'!$A$2:$V$99,16,FALSE)</f>
        <v>743</v>
      </c>
    </row>
    <row r="44" spans="1:15">
      <c r="A44" s="22">
        <v>201801</v>
      </c>
      <c r="B44" s="22" t="s">
        <v>106</v>
      </c>
      <c r="C44" s="22" t="s">
        <v>46</v>
      </c>
      <c r="D44" s="23" t="s">
        <v>148</v>
      </c>
      <c r="E44" s="57" t="s">
        <v>189</v>
      </c>
      <c r="F44" s="57" t="s">
        <v>196</v>
      </c>
      <c r="G44" s="57" t="s">
        <v>205</v>
      </c>
      <c r="H44" s="29">
        <f>VLOOKUP($B44,'Unify Report'!$A$2:$V$99,3,FALSE)</f>
        <v>1289</v>
      </c>
      <c r="I44" s="30">
        <f>VLOOKUP($B44,'Unify Report'!$A$2:$V$99,4,FALSE)</f>
        <v>1280</v>
      </c>
      <c r="J44" s="29">
        <f>VLOOKUP($B44,'Unify Report'!$A$2:$V$99,7,FALSE)</f>
        <v>932.75</v>
      </c>
      <c r="K44" s="30">
        <f>VLOOKUP($B44,'Unify Report'!$A$2:$V$99,8,FALSE)</f>
        <v>943.25</v>
      </c>
      <c r="L44" s="29">
        <f>VLOOKUP($B44,'Unify Report'!$A$2:$V$99,11,FALSE)</f>
        <v>836.5</v>
      </c>
      <c r="M44" s="30">
        <f>VLOOKUP($B44,'Unify Report'!$A$2:$V$99,12,FALSE)</f>
        <v>836</v>
      </c>
      <c r="N44" s="29">
        <f>VLOOKUP($B44,'Unify Report'!$A$2:$V$99,15,FALSE)</f>
        <v>715</v>
      </c>
      <c r="O44" s="31">
        <f>VLOOKUP($B44,'Unify Report'!$A$2:$V$99,16,FALSE)</f>
        <v>594</v>
      </c>
    </row>
    <row r="50" spans="8:15">
      <c r="H50" s="90">
        <f>SUM(H3:H44)</f>
        <v>88302.883333333317</v>
      </c>
      <c r="I50" s="90">
        <f t="shared" ref="I50:O50" si="0">SUM(I3:I44)</f>
        <v>94948.916666666642</v>
      </c>
      <c r="J50" s="90">
        <f t="shared" si="0"/>
        <v>40966.35</v>
      </c>
      <c r="K50" s="90">
        <f t="shared" si="0"/>
        <v>39113.733333333337</v>
      </c>
      <c r="L50" s="90">
        <f t="shared" si="0"/>
        <v>75179.433333333334</v>
      </c>
      <c r="M50" s="90">
        <f t="shared" si="0"/>
        <v>78916.533333333326</v>
      </c>
      <c r="N50" s="90">
        <f t="shared" si="0"/>
        <v>32497.5</v>
      </c>
      <c r="O50" s="90">
        <f t="shared" si="0"/>
        <v>27694.5</v>
      </c>
    </row>
  </sheetData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showGridLines="0" tabSelected="1" workbookViewId="0">
      <pane ySplit="5" topLeftCell="A6" activePane="bottomLeft" state="frozenSplit"/>
      <selection pane="bottomLeft" activeCell="V10" sqref="V10"/>
    </sheetView>
  </sheetViews>
  <sheetFormatPr defaultRowHeight="15"/>
  <cols>
    <col min="1" max="1" width="3.42578125" customWidth="1"/>
    <col min="3" max="3" width="33.140625" customWidth="1"/>
    <col min="5" max="5" width="2.85546875" customWidth="1"/>
    <col min="6" max="9" width="10.28515625" customWidth="1"/>
    <col min="10" max="10" width="2.85546875" customWidth="1"/>
    <col min="12" max="12" width="0" hidden="1" customWidth="1"/>
    <col min="14" max="14" width="0" style="18" hidden="1" customWidth="1"/>
    <col min="15" max="15" width="2.85546875" customWidth="1"/>
    <col min="17" max="17" width="0" hidden="1" customWidth="1"/>
    <col min="18" max="18" width="3.42578125" customWidth="1"/>
    <col min="19" max="19" width="58.7109375" customWidth="1"/>
  </cols>
  <sheetData>
    <row r="1" spans="2:19" ht="15.75" thickBot="1"/>
    <row r="2" spans="2:19" ht="15.75" thickBot="1">
      <c r="F2" s="16" t="s">
        <v>178</v>
      </c>
      <c r="G2" s="17">
        <v>31</v>
      </c>
    </row>
    <row r="4" spans="2:19" s="5" customFormat="1">
      <c r="D4" s="19"/>
      <c r="E4"/>
      <c r="F4" s="101" t="s">
        <v>173</v>
      </c>
      <c r="G4" s="104"/>
      <c r="H4" s="104"/>
      <c r="I4" s="102"/>
      <c r="J4" s="19"/>
      <c r="K4" s="103" t="s">
        <v>177</v>
      </c>
      <c r="L4" s="103"/>
      <c r="M4" s="103" t="s">
        <v>179</v>
      </c>
      <c r="N4" s="103"/>
      <c r="O4" s="19"/>
      <c r="P4" s="103" t="s">
        <v>180</v>
      </c>
      <c r="Q4" s="103"/>
    </row>
    <row r="5" spans="2:19" s="5" customFormat="1">
      <c r="B5" s="20" t="s">
        <v>149</v>
      </c>
      <c r="C5" s="20" t="s">
        <v>181</v>
      </c>
      <c r="D5" s="21" t="s">
        <v>182</v>
      </c>
      <c r="E5"/>
      <c r="F5" s="91" t="s">
        <v>174</v>
      </c>
      <c r="G5" s="92" t="s">
        <v>175</v>
      </c>
      <c r="H5" s="27" t="s">
        <v>176</v>
      </c>
      <c r="I5" s="28" t="s">
        <v>270</v>
      </c>
      <c r="J5" s="19"/>
      <c r="K5" s="26" t="s">
        <v>150</v>
      </c>
      <c r="L5" s="28" t="s">
        <v>151</v>
      </c>
      <c r="M5" s="26" t="s">
        <v>150</v>
      </c>
      <c r="N5" s="49" t="s">
        <v>151</v>
      </c>
      <c r="O5" s="19"/>
      <c r="P5" s="26" t="s">
        <v>150</v>
      </c>
      <c r="Q5" s="28" t="s">
        <v>151</v>
      </c>
      <c r="S5" s="20" t="s">
        <v>284</v>
      </c>
    </row>
    <row r="6" spans="2:19">
      <c r="B6" s="22" t="s">
        <v>65</v>
      </c>
      <c r="C6" s="22" t="s">
        <v>17</v>
      </c>
      <c r="D6" s="100" t="s">
        <v>107</v>
      </c>
      <c r="F6" s="29">
        <f>VLOOKUP($B6,'Unify Report'!$A$2:$V$98,19,FALSE)</f>
        <v>5559.5</v>
      </c>
      <c r="G6" s="30">
        <f>VLOOKUP($B6,'Unify Report'!$A$2:$V$98,20,FALSE)</f>
        <v>4243.25</v>
      </c>
      <c r="H6" s="96">
        <f>F6/G6</f>
        <v>1.3101985506392506</v>
      </c>
      <c r="I6" s="93">
        <f>F6-G6</f>
        <v>1316.25</v>
      </c>
      <c r="J6" s="3"/>
      <c r="K6" s="52">
        <f>VLOOKUP($D6,Beddays_Data!$C$2:$E$194,2,FALSE)</f>
        <v>768</v>
      </c>
      <c r="L6" s="31">
        <f>VLOOKUP($D6,Beddays_Data!$C$2:$E$194,3,FALSE)</f>
        <v>744</v>
      </c>
      <c r="M6" s="29">
        <f t="shared" ref="M6:M51" si="0">$K6/$G$2</f>
        <v>24.774193548387096</v>
      </c>
      <c r="N6" s="31">
        <f t="shared" ref="N6:N51" si="1">$L6/$G$2</f>
        <v>24</v>
      </c>
      <c r="O6" s="3"/>
      <c r="P6" s="32">
        <f t="shared" ref="P6:P52" si="2">$F6/$K6</f>
        <v>7.238932291666667</v>
      </c>
      <c r="Q6" s="33">
        <f t="shared" ref="Q6:Q52" si="3">$F6/$L6</f>
        <v>7.47244623655914</v>
      </c>
      <c r="S6" s="20"/>
    </row>
    <row r="7" spans="2:19">
      <c r="B7" s="22" t="s">
        <v>66</v>
      </c>
      <c r="C7" s="22" t="s">
        <v>20</v>
      </c>
      <c r="D7" s="22" t="s">
        <v>108</v>
      </c>
      <c r="F7" s="29">
        <f>VLOOKUP($B7,'Unify Report'!$A$2:$V$98,19,FALSE)</f>
        <v>8538.5</v>
      </c>
      <c r="G7" s="30">
        <f>VLOOKUP($B7,'Unify Report'!$A$2:$V$98,20,FALSE)</f>
        <v>8591.6666666666661</v>
      </c>
      <c r="H7" s="96">
        <f t="shared" ref="H7:H52" si="4">F7/G7</f>
        <v>0.99381183317167809</v>
      </c>
      <c r="I7" s="93">
        <f t="shared" ref="I7:I52" si="5">F7-G7</f>
        <v>-53.16666666666606</v>
      </c>
      <c r="J7" s="3"/>
      <c r="K7" s="52">
        <f>VLOOKUP($D7,Beddays_Data!$C$2:$E$194,2,FALSE)</f>
        <v>830</v>
      </c>
      <c r="L7" s="31">
        <f>VLOOKUP($D7,Beddays_Data!$C$2:$E$194,3,FALSE)</f>
        <v>868</v>
      </c>
      <c r="M7" s="29">
        <f t="shared" si="0"/>
        <v>26.774193548387096</v>
      </c>
      <c r="N7" s="31">
        <f t="shared" si="1"/>
        <v>28</v>
      </c>
      <c r="O7" s="3"/>
      <c r="P7" s="32">
        <f t="shared" si="2"/>
        <v>10.287349397590361</v>
      </c>
      <c r="Q7" s="33">
        <f t="shared" si="3"/>
        <v>9.8369815668202758</v>
      </c>
      <c r="S7" s="22"/>
    </row>
    <row r="8" spans="2:19">
      <c r="B8" s="22" t="s">
        <v>67</v>
      </c>
      <c r="C8" s="22" t="s">
        <v>19</v>
      </c>
      <c r="D8" s="22" t="s">
        <v>109</v>
      </c>
      <c r="F8" s="29">
        <f>VLOOKUP($B8,'Unify Report'!$A$2:$V$98,19,FALSE)</f>
        <v>7014.75</v>
      </c>
      <c r="G8" s="30">
        <f>VLOOKUP($B8,'Unify Report'!$A$2:$V$98,20,FALSE)</f>
        <v>7181.5</v>
      </c>
      <c r="H8" s="96">
        <f t="shared" si="4"/>
        <v>0.9767806168627724</v>
      </c>
      <c r="I8" s="93">
        <f t="shared" si="5"/>
        <v>-166.75</v>
      </c>
      <c r="J8" s="3"/>
      <c r="K8" s="52">
        <f>VLOOKUP($D8,Beddays_Data!$C$2:$E$194,2,FALSE)</f>
        <v>911</v>
      </c>
      <c r="L8" s="31">
        <f>VLOOKUP($D8,Beddays_Data!$C$2:$E$194,3,FALSE)</f>
        <v>930</v>
      </c>
      <c r="M8" s="29">
        <f t="shared" si="0"/>
        <v>29.387096774193548</v>
      </c>
      <c r="N8" s="31">
        <f t="shared" si="1"/>
        <v>30</v>
      </c>
      <c r="O8" s="3"/>
      <c r="P8" s="32">
        <f t="shared" si="2"/>
        <v>7.700054884742042</v>
      </c>
      <c r="Q8" s="33">
        <f t="shared" si="3"/>
        <v>7.5427419354838712</v>
      </c>
      <c r="S8" s="22"/>
    </row>
    <row r="9" spans="2:19">
      <c r="B9" s="22" t="s">
        <v>68</v>
      </c>
      <c r="C9" s="22" t="s">
        <v>13</v>
      </c>
      <c r="D9" s="22" t="s">
        <v>110</v>
      </c>
      <c r="F9" s="29">
        <f>VLOOKUP($B9,'Unify Report'!$A$2:$V$98,19,FALSE)</f>
        <v>5514.916666666667</v>
      </c>
      <c r="G9" s="30">
        <f>VLOOKUP($B9,'Unify Report'!$A$2:$V$98,20,FALSE)</f>
        <v>5372.6666666666633</v>
      </c>
      <c r="H9" s="96">
        <f t="shared" si="4"/>
        <v>1.0264766100012415</v>
      </c>
      <c r="I9" s="93">
        <f t="shared" si="5"/>
        <v>142.25000000000364</v>
      </c>
      <c r="J9" s="3"/>
      <c r="K9" s="52">
        <f>VLOOKUP($D9,Beddays_Data!$C$2:$E$194,2,FALSE)</f>
        <v>734</v>
      </c>
      <c r="L9" s="31">
        <f>VLOOKUP($D9,Beddays_Data!$C$2:$E$194,3,FALSE)</f>
        <v>775</v>
      </c>
      <c r="M9" s="29">
        <f t="shared" si="0"/>
        <v>23.677419354838708</v>
      </c>
      <c r="N9" s="31">
        <f t="shared" si="1"/>
        <v>25</v>
      </c>
      <c r="O9" s="3"/>
      <c r="P9" s="32">
        <f t="shared" si="2"/>
        <v>7.5135104450499552</v>
      </c>
      <c r="Q9" s="33">
        <f t="shared" si="3"/>
        <v>7.1160215053763443</v>
      </c>
      <c r="S9" s="22"/>
    </row>
    <row r="10" spans="2:19">
      <c r="B10" s="22" t="s">
        <v>69</v>
      </c>
      <c r="C10" s="22" t="s">
        <v>18</v>
      </c>
      <c r="D10" s="22" t="s">
        <v>111</v>
      </c>
      <c r="F10" s="29">
        <f>VLOOKUP($B10,'Unify Report'!$A$2:$V$98,19,FALSE)</f>
        <v>3503.8666666666668</v>
      </c>
      <c r="G10" s="30">
        <f>VLOOKUP($B10,'Unify Report'!$A$2:$V$98,20,FALSE)</f>
        <v>3211.5</v>
      </c>
      <c r="H10" s="96">
        <f t="shared" si="4"/>
        <v>1.0910374176137838</v>
      </c>
      <c r="I10" s="93">
        <f t="shared" si="5"/>
        <v>292.36666666666679</v>
      </c>
      <c r="J10" s="3"/>
      <c r="K10" s="52">
        <f>VLOOKUP($D10,Beddays_Data!$C$2:$E$194,2,FALSE)</f>
        <v>505</v>
      </c>
      <c r="L10" s="31">
        <f>VLOOKUP($D10,Beddays_Data!$C$2:$E$194,3,FALSE)</f>
        <v>527</v>
      </c>
      <c r="M10" s="29">
        <f t="shared" si="0"/>
        <v>16.29032258064516</v>
      </c>
      <c r="N10" s="31">
        <f t="shared" si="1"/>
        <v>17</v>
      </c>
      <c r="O10" s="3"/>
      <c r="P10" s="32">
        <f t="shared" si="2"/>
        <v>6.9383498349834989</v>
      </c>
      <c r="Q10" s="33">
        <f t="shared" si="3"/>
        <v>6.648703352308666</v>
      </c>
      <c r="S10" s="22"/>
    </row>
    <row r="11" spans="2:19">
      <c r="B11" s="22" t="s">
        <v>70</v>
      </c>
      <c r="C11" s="22" t="s">
        <v>15</v>
      </c>
      <c r="D11" s="22" t="s">
        <v>112</v>
      </c>
      <c r="F11" s="29">
        <f>VLOOKUP($B11,'Unify Report'!$A$2:$V$98,19,FALSE)</f>
        <v>5285.25</v>
      </c>
      <c r="G11" s="30">
        <f>VLOOKUP($B11,'Unify Report'!$A$2:$V$98,20,FALSE)</f>
        <v>4781.75</v>
      </c>
      <c r="H11" s="96">
        <f t="shared" si="4"/>
        <v>1.1052961781774455</v>
      </c>
      <c r="I11" s="93">
        <f t="shared" si="5"/>
        <v>503.5</v>
      </c>
      <c r="J11" s="3"/>
      <c r="K11" s="52">
        <f>VLOOKUP($D11,Beddays_Data!$C$2:$E$194,2,FALSE)</f>
        <v>764</v>
      </c>
      <c r="L11" s="31">
        <f>VLOOKUP($D11,Beddays_Data!$C$2:$E$194,3,FALSE)</f>
        <v>775</v>
      </c>
      <c r="M11" s="29">
        <f t="shared" si="0"/>
        <v>24.64516129032258</v>
      </c>
      <c r="N11" s="31">
        <f t="shared" si="1"/>
        <v>25</v>
      </c>
      <c r="O11" s="3"/>
      <c r="P11" s="32">
        <f t="shared" si="2"/>
        <v>6.9178664921465964</v>
      </c>
      <c r="Q11" s="33">
        <f t="shared" si="3"/>
        <v>6.8196774193548384</v>
      </c>
      <c r="S11" s="22"/>
    </row>
    <row r="12" spans="2:19">
      <c r="B12" s="22" t="s">
        <v>71</v>
      </c>
      <c r="C12" s="22" t="s">
        <v>22</v>
      </c>
      <c r="D12" s="22" t="s">
        <v>113</v>
      </c>
      <c r="F12" s="29">
        <f>VLOOKUP($B12,'Unify Report'!$A$2:$V$98,19,FALSE)</f>
        <v>4045.5</v>
      </c>
      <c r="G12" s="30">
        <f>VLOOKUP($B12,'Unify Report'!$A$2:$V$98,20,FALSE)</f>
        <v>3429.25</v>
      </c>
      <c r="H12" s="96">
        <f t="shared" si="4"/>
        <v>1.1797040169133193</v>
      </c>
      <c r="I12" s="93">
        <f t="shared" si="5"/>
        <v>616.25</v>
      </c>
      <c r="J12" s="3"/>
      <c r="K12" s="52">
        <f>VLOOKUP($D12,Beddays_Data!$C$2:$E$194,2,FALSE)</f>
        <v>601</v>
      </c>
      <c r="L12" s="31">
        <f>VLOOKUP($D12,Beddays_Data!$C$2:$E$194,3,FALSE)</f>
        <v>620</v>
      </c>
      <c r="M12" s="29">
        <f t="shared" si="0"/>
        <v>19.387096774193548</v>
      </c>
      <c r="N12" s="31">
        <f t="shared" si="1"/>
        <v>20</v>
      </c>
      <c r="O12" s="3"/>
      <c r="P12" s="32">
        <f t="shared" si="2"/>
        <v>6.7312811980033276</v>
      </c>
      <c r="Q12" s="33">
        <f t="shared" si="3"/>
        <v>6.5250000000000004</v>
      </c>
      <c r="S12" s="22"/>
    </row>
    <row r="13" spans="2:19">
      <c r="B13" s="22" t="s">
        <v>72</v>
      </c>
      <c r="C13" s="22" t="s">
        <v>23</v>
      </c>
      <c r="D13" s="22" t="s">
        <v>114</v>
      </c>
      <c r="F13" s="29">
        <f>VLOOKUP($B13,'Unify Report'!$A$2:$V$98,19,FALSE)</f>
        <v>4262</v>
      </c>
      <c r="G13" s="30">
        <f>VLOOKUP($B13,'Unify Report'!$A$2:$V$98,20,FALSE)</f>
        <v>4275.25</v>
      </c>
      <c r="H13" s="96">
        <f t="shared" si="4"/>
        <v>0.99690076603707389</v>
      </c>
      <c r="I13" s="93">
        <f t="shared" si="5"/>
        <v>-13.25</v>
      </c>
      <c r="J13" s="3"/>
      <c r="K13" s="52">
        <f>VLOOKUP($D13,Beddays_Data!$C$2:$E$194,2,FALSE)</f>
        <v>411</v>
      </c>
      <c r="L13" s="31">
        <f>VLOOKUP($D13,Beddays_Data!$C$2:$E$194,3,FALSE)</f>
        <v>434</v>
      </c>
      <c r="M13" s="29">
        <f t="shared" si="0"/>
        <v>13.258064516129032</v>
      </c>
      <c r="N13" s="31">
        <f t="shared" si="1"/>
        <v>14</v>
      </c>
      <c r="O13" s="3"/>
      <c r="P13" s="32">
        <f t="shared" si="2"/>
        <v>10.369829683698297</v>
      </c>
      <c r="Q13" s="33">
        <f t="shared" si="3"/>
        <v>9.8202764976958523</v>
      </c>
      <c r="S13" s="22"/>
    </row>
    <row r="14" spans="2:19">
      <c r="B14" s="22" t="s">
        <v>73</v>
      </c>
      <c r="C14" s="22" t="s">
        <v>16</v>
      </c>
      <c r="D14" s="22" t="s">
        <v>115</v>
      </c>
      <c r="F14" s="29">
        <f>VLOOKUP($B14,'Unify Report'!$A$2:$V$98,19,FALSE)</f>
        <v>4443.25</v>
      </c>
      <c r="G14" s="30">
        <f>VLOOKUP($B14,'Unify Report'!$A$2:$V$98,20,FALSE)</f>
        <v>3572.5</v>
      </c>
      <c r="H14" s="96">
        <f t="shared" si="4"/>
        <v>1.243736878936319</v>
      </c>
      <c r="I14" s="93">
        <f t="shared" si="5"/>
        <v>870.75</v>
      </c>
      <c r="J14" s="3"/>
      <c r="K14" s="52">
        <f>VLOOKUP($D14,Beddays_Data!$C$2:$E$194,2,FALSE)</f>
        <v>618</v>
      </c>
      <c r="L14" s="31">
        <f>VLOOKUP($D14,Beddays_Data!$C$2:$E$194,3,FALSE)</f>
        <v>620</v>
      </c>
      <c r="M14" s="29">
        <f t="shared" si="0"/>
        <v>19.93548387096774</v>
      </c>
      <c r="N14" s="31">
        <f t="shared" si="1"/>
        <v>20</v>
      </c>
      <c r="O14" s="3"/>
      <c r="P14" s="32">
        <f t="shared" si="2"/>
        <v>7.1897249190938508</v>
      </c>
      <c r="Q14" s="33">
        <f t="shared" si="3"/>
        <v>7.1665322580645165</v>
      </c>
      <c r="S14" s="22"/>
    </row>
    <row r="15" spans="2:19">
      <c r="B15" s="22" t="s">
        <v>74</v>
      </c>
      <c r="C15" s="22" t="s">
        <v>14</v>
      </c>
      <c r="D15" s="22" t="s">
        <v>116</v>
      </c>
      <c r="F15" s="29">
        <f>VLOOKUP($B15,'Unify Report'!$A$2:$V$98,19,FALSE)</f>
        <v>4017.75</v>
      </c>
      <c r="G15" s="30">
        <f>VLOOKUP($B15,'Unify Report'!$A$2:$V$98,20,FALSE)</f>
        <v>3891</v>
      </c>
      <c r="H15" s="96">
        <f t="shared" si="4"/>
        <v>1.0325751734772552</v>
      </c>
      <c r="I15" s="93">
        <f t="shared" si="5"/>
        <v>126.75</v>
      </c>
      <c r="J15" s="3"/>
      <c r="K15" s="52">
        <f>VLOOKUP($D15,Beddays_Data!$C$2:$E$194,2,FALSE)</f>
        <v>556</v>
      </c>
      <c r="L15" s="31">
        <f>VLOOKUP($D15,Beddays_Data!$C$2:$E$194,3,FALSE)</f>
        <v>558</v>
      </c>
      <c r="M15" s="29">
        <f t="shared" si="0"/>
        <v>17.93548387096774</v>
      </c>
      <c r="N15" s="31">
        <f t="shared" si="1"/>
        <v>18</v>
      </c>
      <c r="O15" s="3"/>
      <c r="P15" s="32">
        <f t="shared" si="2"/>
        <v>7.2261690647482011</v>
      </c>
      <c r="Q15" s="33">
        <f t="shared" si="3"/>
        <v>7.200268817204301</v>
      </c>
      <c r="S15" s="22"/>
    </row>
    <row r="16" spans="2:19">
      <c r="B16" s="22" t="s">
        <v>75</v>
      </c>
      <c r="C16" s="22" t="s">
        <v>21</v>
      </c>
      <c r="D16" s="22" t="s">
        <v>117</v>
      </c>
      <c r="F16" s="29">
        <f>VLOOKUP($B16,'Unify Report'!$A$2:$V$98,19,FALSE)</f>
        <v>4402.75</v>
      </c>
      <c r="G16" s="30">
        <f>VLOOKUP($B16,'Unify Report'!$A$2:$V$98,20,FALSE)</f>
        <v>4207.25</v>
      </c>
      <c r="H16" s="96">
        <f t="shared" si="4"/>
        <v>1.0464674074514231</v>
      </c>
      <c r="I16" s="93">
        <f t="shared" si="5"/>
        <v>195.5</v>
      </c>
      <c r="J16" s="3"/>
      <c r="K16" s="52">
        <f>VLOOKUP($D16,Beddays_Data!$C$2:$E$194,2,FALSE)</f>
        <v>739</v>
      </c>
      <c r="L16" s="31">
        <f>VLOOKUP($D16,Beddays_Data!$C$2:$E$194,3,FALSE)</f>
        <v>744</v>
      </c>
      <c r="M16" s="29">
        <f t="shared" si="0"/>
        <v>23.838709677419356</v>
      </c>
      <c r="N16" s="31">
        <f t="shared" si="1"/>
        <v>24</v>
      </c>
      <c r="O16" s="3"/>
      <c r="P16" s="32">
        <f t="shared" si="2"/>
        <v>5.9577131258457374</v>
      </c>
      <c r="Q16" s="33">
        <f t="shared" si="3"/>
        <v>5.917674731182796</v>
      </c>
      <c r="S16" s="22"/>
    </row>
    <row r="17" spans="2:19">
      <c r="B17" s="22" t="s">
        <v>76</v>
      </c>
      <c r="C17" s="22" t="s">
        <v>24</v>
      </c>
      <c r="D17" s="23" t="s">
        <v>118</v>
      </c>
      <c r="F17" s="29">
        <f>VLOOKUP($B17,'Unify Report'!$A$2:$V$98,19,FALSE)</f>
        <v>5305.25</v>
      </c>
      <c r="G17" s="30">
        <f>VLOOKUP($B17,'Unify Report'!$A$2:$V$98,20,FALSE)</f>
        <v>5076.5</v>
      </c>
      <c r="H17" s="96">
        <f t="shared" si="4"/>
        <v>1.0450605732295872</v>
      </c>
      <c r="I17" s="93">
        <f t="shared" si="5"/>
        <v>228.75</v>
      </c>
      <c r="J17" s="3"/>
      <c r="K17" s="52">
        <f>VLOOKUP($D17,Beddays_Data!$C$2:$E$194,2,FALSE)</f>
        <v>924</v>
      </c>
      <c r="L17" s="31">
        <f>VLOOKUP($D17,Beddays_Data!$C$2:$E$194,3,FALSE)</f>
        <v>930</v>
      </c>
      <c r="M17" s="29">
        <f t="shared" si="0"/>
        <v>29.806451612903224</v>
      </c>
      <c r="N17" s="31">
        <f t="shared" si="1"/>
        <v>30</v>
      </c>
      <c r="O17" s="3"/>
      <c r="P17" s="32">
        <f t="shared" si="2"/>
        <v>5.741612554112554</v>
      </c>
      <c r="Q17" s="33">
        <f t="shared" si="3"/>
        <v>5.7045698924731179</v>
      </c>
      <c r="S17" s="22"/>
    </row>
    <row r="18" spans="2:19">
      <c r="B18" s="22" t="s">
        <v>77</v>
      </c>
      <c r="C18" s="22" t="s">
        <v>25</v>
      </c>
      <c r="D18" s="23" t="s">
        <v>119</v>
      </c>
      <c r="F18" s="29">
        <f>VLOOKUP($B18,'Unify Report'!$A$2:$V$98,19,FALSE)</f>
        <v>5371.5</v>
      </c>
      <c r="G18" s="30">
        <f>VLOOKUP($B18,'Unify Report'!$A$2:$V$98,20,FALSE)</f>
        <v>5342.5</v>
      </c>
      <c r="H18" s="96">
        <f t="shared" si="4"/>
        <v>1.0054281703322414</v>
      </c>
      <c r="I18" s="93">
        <f t="shared" si="5"/>
        <v>29</v>
      </c>
      <c r="J18" s="3"/>
      <c r="K18" s="52">
        <f>VLOOKUP($D18,Beddays_Data!$C$2:$E$194,2,FALSE)</f>
        <v>923</v>
      </c>
      <c r="L18" s="31">
        <f>VLOOKUP($D18,Beddays_Data!$C$2:$E$194,3,FALSE)</f>
        <v>930</v>
      </c>
      <c r="M18" s="29">
        <f t="shared" si="0"/>
        <v>29.774193548387096</v>
      </c>
      <c r="N18" s="31">
        <f t="shared" si="1"/>
        <v>30</v>
      </c>
      <c r="O18" s="3"/>
      <c r="P18" s="32">
        <f t="shared" si="2"/>
        <v>5.8196099674972919</v>
      </c>
      <c r="Q18" s="33">
        <f t="shared" si="3"/>
        <v>5.7758064516129028</v>
      </c>
      <c r="S18" s="22"/>
    </row>
    <row r="19" spans="2:19" s="5" customFormat="1">
      <c r="B19" s="34" t="s">
        <v>60</v>
      </c>
      <c r="C19" s="36"/>
      <c r="D19" s="37"/>
      <c r="F19" s="38">
        <f>SUM(F6:F18)</f>
        <v>67264.783333333326</v>
      </c>
      <c r="G19" s="39">
        <f>SUM(G6:G18)</f>
        <v>63176.583333333328</v>
      </c>
      <c r="H19" s="97">
        <f t="shared" si="4"/>
        <v>1.0647106852618125</v>
      </c>
      <c r="I19" s="94">
        <f t="shared" si="5"/>
        <v>4088.1999999999971</v>
      </c>
      <c r="J19" s="19"/>
      <c r="K19" s="48">
        <f>SUM(K6:K18)</f>
        <v>9284</v>
      </c>
      <c r="L19" s="39">
        <f>SUM(L6:L18)</f>
        <v>9455</v>
      </c>
      <c r="M19" s="38">
        <f t="shared" si="0"/>
        <v>299.48387096774195</v>
      </c>
      <c r="N19" s="40">
        <f t="shared" si="1"/>
        <v>305</v>
      </c>
      <c r="O19" s="19"/>
      <c r="P19" s="41">
        <f t="shared" si="2"/>
        <v>7.2452373258652871</v>
      </c>
      <c r="Q19" s="42">
        <f t="shared" si="3"/>
        <v>7.1142023620659254</v>
      </c>
      <c r="S19" s="22"/>
    </row>
    <row r="20" spans="2:19">
      <c r="B20" s="22" t="s">
        <v>78</v>
      </c>
      <c r="C20" s="22" t="s">
        <v>27</v>
      </c>
      <c r="D20" s="22" t="s">
        <v>120</v>
      </c>
      <c r="F20" s="29">
        <f>VLOOKUP($B20,'Unify Report'!$A$2:$V$98,19,FALSE)</f>
        <v>3769.5</v>
      </c>
      <c r="G20" s="30">
        <f>VLOOKUP($B20,'Unify Report'!$A$2:$V$98,20,FALSE)</f>
        <v>3944.25</v>
      </c>
      <c r="H20" s="96">
        <f t="shared" si="4"/>
        <v>0.95569499904924893</v>
      </c>
      <c r="I20" s="93">
        <f t="shared" si="5"/>
        <v>-174.75</v>
      </c>
      <c r="J20" s="3"/>
      <c r="K20" s="52">
        <f>VLOOKUP($D20,Beddays_Data!$C$2:$E$194,2,FALSE)</f>
        <v>278</v>
      </c>
      <c r="L20" s="31">
        <f>VLOOKUP($D20,Beddays_Data!$C$2:$E$194,3,FALSE)</f>
        <v>341</v>
      </c>
      <c r="M20" s="29">
        <f t="shared" si="0"/>
        <v>8.9677419354838701</v>
      </c>
      <c r="N20" s="31">
        <f t="shared" si="1"/>
        <v>11</v>
      </c>
      <c r="O20" s="3"/>
      <c r="P20" s="32">
        <f t="shared" si="2"/>
        <v>13.559352517985612</v>
      </c>
      <c r="Q20" s="33">
        <f t="shared" si="3"/>
        <v>11.05425219941349</v>
      </c>
      <c r="S20" s="20"/>
    </row>
    <row r="21" spans="2:19">
      <c r="B21" s="22" t="s">
        <v>79</v>
      </c>
      <c r="C21" s="22" t="s">
        <v>30</v>
      </c>
      <c r="D21" s="22" t="s">
        <v>121</v>
      </c>
      <c r="F21" s="29">
        <f>VLOOKUP($B21,'Unify Report'!$A$2:$V$98,19,FALSE)</f>
        <v>12484.599999999999</v>
      </c>
      <c r="G21" s="30">
        <f>VLOOKUP($B21,'Unify Report'!$A$2:$V$98,20,FALSE)</f>
        <v>12933.533333333329</v>
      </c>
      <c r="H21" s="96">
        <f t="shared" si="4"/>
        <v>0.96528919655881629</v>
      </c>
      <c r="I21" s="93">
        <f t="shared" si="5"/>
        <v>-448.93333333333067</v>
      </c>
      <c r="J21" s="3"/>
      <c r="K21" s="52">
        <f>VLOOKUP($D21,Beddays_Data!$C$2:$E$194,2,FALSE)</f>
        <v>709</v>
      </c>
      <c r="L21" s="31">
        <f>VLOOKUP($D21,Beddays_Data!$C$2:$E$194,3,FALSE)</f>
        <v>744</v>
      </c>
      <c r="M21" s="29">
        <f t="shared" si="0"/>
        <v>22.870967741935484</v>
      </c>
      <c r="N21" s="31">
        <f t="shared" si="1"/>
        <v>24</v>
      </c>
      <c r="O21" s="3"/>
      <c r="P21" s="32">
        <f t="shared" si="2"/>
        <v>17.608744710860364</v>
      </c>
      <c r="Q21" s="33">
        <f t="shared" si="3"/>
        <v>16.780376344086019</v>
      </c>
      <c r="S21" s="22"/>
    </row>
    <row r="22" spans="2:19">
      <c r="B22" s="22" t="s">
        <v>80</v>
      </c>
      <c r="C22" s="22" t="s">
        <v>29</v>
      </c>
      <c r="D22" s="22" t="s">
        <v>122</v>
      </c>
      <c r="F22" s="29">
        <f>VLOOKUP($B22,'Unify Report'!$A$2:$V$98,19,FALSE)</f>
        <v>4247.583333333333</v>
      </c>
      <c r="G22" s="30">
        <f>VLOOKUP($B22,'Unify Report'!$A$2:$V$98,20,FALSE)</f>
        <v>3933.416666666667</v>
      </c>
      <c r="H22" s="96">
        <f t="shared" si="4"/>
        <v>1.0798711891697208</v>
      </c>
      <c r="I22" s="93">
        <f t="shared" si="5"/>
        <v>314.16666666666606</v>
      </c>
      <c r="J22" s="3"/>
      <c r="K22" s="52">
        <f>VLOOKUP($D22,Beddays_Data!$C$2:$E$194,2,FALSE)</f>
        <v>728</v>
      </c>
      <c r="L22" s="31">
        <f>VLOOKUP($D22,Beddays_Data!$C$2:$E$194,3,FALSE)</f>
        <v>744</v>
      </c>
      <c r="M22" s="29">
        <f t="shared" si="0"/>
        <v>23.483870967741936</v>
      </c>
      <c r="N22" s="31">
        <f t="shared" si="1"/>
        <v>24</v>
      </c>
      <c r="O22" s="3"/>
      <c r="P22" s="32">
        <f t="shared" si="2"/>
        <v>5.83459249084249</v>
      </c>
      <c r="Q22" s="33">
        <f t="shared" si="3"/>
        <v>5.7091173835125444</v>
      </c>
      <c r="S22" s="22"/>
    </row>
    <row r="23" spans="2:19">
      <c r="B23" s="22" t="s">
        <v>81</v>
      </c>
      <c r="C23" s="22" t="s">
        <v>28</v>
      </c>
      <c r="D23" s="22" t="s">
        <v>123</v>
      </c>
      <c r="F23" s="29">
        <f>VLOOKUP($B23,'Unify Report'!$A$2:$V$98,19,FALSE)</f>
        <v>4063.5</v>
      </c>
      <c r="G23" s="30">
        <f>VLOOKUP($B23,'Unify Report'!$A$2:$V$98,20,FALSE)</f>
        <v>3970.75</v>
      </c>
      <c r="H23" s="96">
        <f t="shared" si="4"/>
        <v>1.0233583076245041</v>
      </c>
      <c r="I23" s="93">
        <f t="shared" si="5"/>
        <v>92.75</v>
      </c>
      <c r="J23" s="3"/>
      <c r="K23" s="52">
        <f>VLOOKUP($D23,Beddays_Data!$C$2:$E$194,2,FALSE)</f>
        <v>727</v>
      </c>
      <c r="L23" s="31">
        <f>VLOOKUP($D23,Beddays_Data!$C$2:$E$194,3,FALSE)</f>
        <v>744</v>
      </c>
      <c r="M23" s="29">
        <f t="shared" si="0"/>
        <v>23.451612903225808</v>
      </c>
      <c r="N23" s="31">
        <f t="shared" si="1"/>
        <v>24</v>
      </c>
      <c r="O23" s="3"/>
      <c r="P23" s="32">
        <f t="shared" si="2"/>
        <v>5.5894085281980743</v>
      </c>
      <c r="Q23" s="33">
        <f t="shared" si="3"/>
        <v>5.461693548387097</v>
      </c>
      <c r="S23" s="22"/>
    </row>
    <row r="24" spans="2:19">
      <c r="B24" s="22" t="s">
        <v>82</v>
      </c>
      <c r="C24" s="22" t="s">
        <v>26</v>
      </c>
      <c r="D24" s="22" t="s">
        <v>124</v>
      </c>
      <c r="F24" s="29">
        <f>VLOOKUP($B24,'Unify Report'!$A$2:$V$98,19,FALSE)</f>
        <v>4556.2333333333336</v>
      </c>
      <c r="G24" s="30">
        <f>VLOOKUP($B24,'Unify Report'!$A$2:$V$98,20,FALSE)</f>
        <v>3903.4833333333336</v>
      </c>
      <c r="H24" s="96">
        <f t="shared" si="4"/>
        <v>1.1672224380788099</v>
      </c>
      <c r="I24" s="93">
        <f t="shared" si="5"/>
        <v>652.75</v>
      </c>
      <c r="J24" s="3"/>
      <c r="K24" s="52">
        <f>VLOOKUP($D24,Beddays_Data!$C$2:$E$194,2,FALSE)</f>
        <v>730</v>
      </c>
      <c r="L24" s="31">
        <f>VLOOKUP($D24,Beddays_Data!$C$2:$E$194,3,FALSE)</f>
        <v>744</v>
      </c>
      <c r="M24" s="29">
        <f t="shared" si="0"/>
        <v>23.548387096774192</v>
      </c>
      <c r="N24" s="31">
        <f t="shared" si="1"/>
        <v>24</v>
      </c>
      <c r="O24" s="3"/>
      <c r="P24" s="32">
        <f t="shared" si="2"/>
        <v>6.2414155251141556</v>
      </c>
      <c r="Q24" s="33">
        <f t="shared" si="3"/>
        <v>6.1239695340501799</v>
      </c>
      <c r="S24" s="22"/>
    </row>
    <row r="25" spans="2:19">
      <c r="B25" s="22" t="s">
        <v>83</v>
      </c>
      <c r="C25" s="22" t="s">
        <v>31</v>
      </c>
      <c r="D25" s="22" t="s">
        <v>125</v>
      </c>
      <c r="F25" s="29">
        <f>VLOOKUP($B25,'Unify Report'!$A$2:$V$98,19,FALSE)</f>
        <v>6135.8333333333339</v>
      </c>
      <c r="G25" s="30">
        <f>VLOOKUP($B25,'Unify Report'!$A$2:$V$98,20,FALSE)</f>
        <v>6471.2499999999927</v>
      </c>
      <c r="H25" s="96">
        <f t="shared" si="4"/>
        <v>0.94816817976949441</v>
      </c>
      <c r="I25" s="93">
        <f t="shared" si="5"/>
        <v>-335.41666666665878</v>
      </c>
      <c r="J25" s="3"/>
      <c r="K25" s="52">
        <f>VLOOKUP($D25,Beddays_Data!$C$2:$E$194,2,FALSE)</f>
        <v>899</v>
      </c>
      <c r="L25" s="31">
        <f>VLOOKUP($D25,Beddays_Data!$C$2:$E$194,3,FALSE)</f>
        <v>992</v>
      </c>
      <c r="M25" s="29">
        <f t="shared" si="0"/>
        <v>29</v>
      </c>
      <c r="N25" s="31">
        <f t="shared" si="1"/>
        <v>32</v>
      </c>
      <c r="O25" s="3"/>
      <c r="P25" s="32">
        <f t="shared" si="2"/>
        <v>6.8251761216166118</v>
      </c>
      <c r="Q25" s="33">
        <f t="shared" si="3"/>
        <v>6.185315860215054</v>
      </c>
      <c r="S25" s="22"/>
    </row>
    <row r="26" spans="2:19">
      <c r="B26" s="22" t="s">
        <v>84</v>
      </c>
      <c r="C26" s="22" t="s">
        <v>32</v>
      </c>
      <c r="D26" s="22" t="s">
        <v>126</v>
      </c>
      <c r="F26" s="29">
        <f>VLOOKUP($B26,'Unify Report'!$A$2:$V$98,19,FALSE)</f>
        <v>5096.5499999999993</v>
      </c>
      <c r="G26" s="30">
        <f>VLOOKUP($B26,'Unify Report'!$A$2:$V$98,20,FALSE)</f>
        <v>5743.9166666666624</v>
      </c>
      <c r="H26" s="96">
        <f t="shared" si="4"/>
        <v>0.88729525439958268</v>
      </c>
      <c r="I26" s="93">
        <f t="shared" si="5"/>
        <v>-647.36666666666315</v>
      </c>
      <c r="J26" s="3"/>
      <c r="K26" s="52">
        <f>VLOOKUP($D26,Beddays_Data!$C$2:$E$194,2,FALSE)</f>
        <v>692</v>
      </c>
      <c r="L26" s="31">
        <f>VLOOKUP($D26,Beddays_Data!$C$2:$E$194,3,FALSE)</f>
        <v>713</v>
      </c>
      <c r="M26" s="29">
        <f t="shared" si="0"/>
        <v>22.322580645161292</v>
      </c>
      <c r="N26" s="31">
        <f t="shared" si="1"/>
        <v>23</v>
      </c>
      <c r="O26" s="3"/>
      <c r="P26" s="32">
        <f t="shared" si="2"/>
        <v>7.3649566473988433</v>
      </c>
      <c r="Q26" s="33">
        <f t="shared" si="3"/>
        <v>7.1480364656381479</v>
      </c>
      <c r="S26" s="22"/>
    </row>
    <row r="27" spans="2:19" s="5" customFormat="1">
      <c r="B27" s="34" t="s">
        <v>61</v>
      </c>
      <c r="C27" s="36"/>
      <c r="D27" s="37"/>
      <c r="F27" s="38">
        <f>SUM(F20:F26)</f>
        <v>40353.800000000003</v>
      </c>
      <c r="G27" s="39">
        <f>SUM(G20:G26)</f>
        <v>40900.599999999984</v>
      </c>
      <c r="H27" s="97">
        <f t="shared" si="4"/>
        <v>0.98663100296817208</v>
      </c>
      <c r="I27" s="94">
        <f t="shared" si="5"/>
        <v>-546.79999999998108</v>
      </c>
      <c r="J27" s="19"/>
      <c r="K27" s="48">
        <f>SUM(K20:K26)</f>
        <v>4763</v>
      </c>
      <c r="L27" s="40">
        <f>SUM(L20:L26)</f>
        <v>5022</v>
      </c>
      <c r="M27" s="38">
        <f t="shared" si="0"/>
        <v>153.64516129032259</v>
      </c>
      <c r="N27" s="40">
        <f t="shared" si="1"/>
        <v>162</v>
      </c>
      <c r="O27" s="19"/>
      <c r="P27" s="41">
        <f t="shared" si="2"/>
        <v>8.4723493596472821</v>
      </c>
      <c r="Q27" s="42">
        <f t="shared" si="3"/>
        <v>8.0354042214257273</v>
      </c>
      <c r="S27" s="22"/>
    </row>
    <row r="28" spans="2:19">
      <c r="B28" s="22" t="s">
        <v>85</v>
      </c>
      <c r="C28" s="22" t="s">
        <v>54</v>
      </c>
      <c r="D28" s="23" t="s">
        <v>127</v>
      </c>
      <c r="F28" s="29">
        <f>VLOOKUP($B28,'Unify Report'!$A$2:$V$98,19,FALSE)</f>
        <v>3033.25</v>
      </c>
      <c r="G28" s="30">
        <f>VLOOKUP($B28,'Unify Report'!$A$2:$V$98,20,FALSE)</f>
        <v>3459.5</v>
      </c>
      <c r="H28" s="96">
        <f t="shared" si="4"/>
        <v>0.87678855325914151</v>
      </c>
      <c r="I28" s="93">
        <f t="shared" si="5"/>
        <v>-426.25</v>
      </c>
      <c r="J28" s="3"/>
      <c r="K28" s="52">
        <f>VLOOKUP($D28,Beddays_Data!$C$2:$E$194,2,FALSE)</f>
        <v>264</v>
      </c>
      <c r="L28" s="31">
        <f>VLOOKUP($D28,Beddays_Data!$C$2:$E$194,3,FALSE)</f>
        <v>341</v>
      </c>
      <c r="M28" s="29">
        <f t="shared" si="0"/>
        <v>8.5161290322580641</v>
      </c>
      <c r="N28" s="31">
        <f t="shared" si="1"/>
        <v>11</v>
      </c>
      <c r="O28" s="3"/>
      <c r="P28" s="32">
        <f t="shared" si="2"/>
        <v>11.489583333333334</v>
      </c>
      <c r="Q28" s="33">
        <f t="shared" si="3"/>
        <v>8.8951612903225801</v>
      </c>
      <c r="S28" s="20"/>
    </row>
    <row r="29" spans="2:19">
      <c r="B29" s="22" t="s">
        <v>86</v>
      </c>
      <c r="C29" s="22" t="s">
        <v>49</v>
      </c>
      <c r="D29" s="22" t="s">
        <v>128</v>
      </c>
      <c r="F29" s="29">
        <f>VLOOKUP($B29,'Unify Report'!$A$2:$V$98,19,FALSE)</f>
        <v>14757.916666666668</v>
      </c>
      <c r="G29" s="30">
        <f>VLOOKUP($B29,'Unify Report'!$A$2:$V$98,20,FALSE)</f>
        <v>14977.25</v>
      </c>
      <c r="H29" s="96">
        <f t="shared" si="4"/>
        <v>0.98535556705447713</v>
      </c>
      <c r="I29" s="93">
        <f t="shared" si="5"/>
        <v>-219.33333333333212</v>
      </c>
      <c r="J29" s="3"/>
      <c r="K29" s="52">
        <f>VLOOKUP($D29,Beddays_Data!$C$2:$E$194,2,FALSE)</f>
        <v>565</v>
      </c>
      <c r="L29" s="31">
        <f>VLOOKUP($D29,Beddays_Data!$C$2:$E$194,3,FALSE)</f>
        <v>620</v>
      </c>
      <c r="M29" s="29">
        <f t="shared" si="0"/>
        <v>18.225806451612904</v>
      </c>
      <c r="N29" s="31">
        <f t="shared" si="1"/>
        <v>20</v>
      </c>
      <c r="O29" s="3"/>
      <c r="P29" s="32">
        <f t="shared" si="2"/>
        <v>26.120206489675518</v>
      </c>
      <c r="Q29" s="33">
        <f t="shared" si="3"/>
        <v>23.803091397849464</v>
      </c>
      <c r="S29" s="22"/>
    </row>
    <row r="30" spans="2:19">
      <c r="B30" s="22" t="s">
        <v>87</v>
      </c>
      <c r="C30" s="22" t="s">
        <v>53</v>
      </c>
      <c r="D30" s="22" t="s">
        <v>129</v>
      </c>
      <c r="F30" s="29">
        <f>VLOOKUP($B30,'Unify Report'!$A$2:$V$98,19,FALSE)</f>
        <v>3789.0833333333339</v>
      </c>
      <c r="G30" s="30">
        <f>VLOOKUP($B30,'Unify Report'!$A$2:$V$98,20,FALSE)</f>
        <v>4064.6666666666697</v>
      </c>
      <c r="H30" s="96">
        <f t="shared" si="4"/>
        <v>0.93220026242414245</v>
      </c>
      <c r="I30" s="93">
        <f t="shared" si="5"/>
        <v>-275.58333333333576</v>
      </c>
      <c r="J30" s="3"/>
      <c r="K30" s="52">
        <f>VLOOKUP($D30,Beddays_Data!$C$2:$E$194,2,FALSE)</f>
        <v>549</v>
      </c>
      <c r="L30" s="31">
        <f>VLOOKUP($D30,Beddays_Data!$C$2:$E$194,3,FALSE)</f>
        <v>558</v>
      </c>
      <c r="M30" s="29">
        <f t="shared" si="0"/>
        <v>17.70967741935484</v>
      </c>
      <c r="N30" s="31">
        <f t="shared" si="1"/>
        <v>18</v>
      </c>
      <c r="O30" s="3"/>
      <c r="P30" s="32">
        <f t="shared" si="2"/>
        <v>6.9017911353976942</v>
      </c>
      <c r="Q30" s="33">
        <f t="shared" si="3"/>
        <v>6.7904719235364404</v>
      </c>
      <c r="S30" s="22"/>
    </row>
    <row r="31" spans="2:19">
      <c r="B31" s="22" t="s">
        <v>88</v>
      </c>
      <c r="C31" s="22" t="s">
        <v>51</v>
      </c>
      <c r="D31" s="22" t="s">
        <v>130</v>
      </c>
      <c r="F31" s="29">
        <f>VLOOKUP($B31,'Unify Report'!$A$2:$V$98,19,FALSE)</f>
        <v>4543.5</v>
      </c>
      <c r="G31" s="30">
        <f>VLOOKUP($B31,'Unify Report'!$A$2:$V$98,20,FALSE)</f>
        <v>4187.75</v>
      </c>
      <c r="H31" s="96">
        <f t="shared" si="4"/>
        <v>1.0849501522297176</v>
      </c>
      <c r="I31" s="93">
        <f t="shared" si="5"/>
        <v>355.75</v>
      </c>
      <c r="J31" s="3"/>
      <c r="K31" s="52">
        <f>VLOOKUP($D31,Beddays_Data!$C$2:$E$194,2,FALSE)</f>
        <v>670</v>
      </c>
      <c r="L31" s="31">
        <f>VLOOKUP($D31,Beddays_Data!$C$2:$E$194,3,FALSE)</f>
        <v>682</v>
      </c>
      <c r="M31" s="29">
        <f t="shared" si="0"/>
        <v>21.612903225806452</v>
      </c>
      <c r="N31" s="31">
        <f t="shared" si="1"/>
        <v>22</v>
      </c>
      <c r="O31" s="3"/>
      <c r="P31" s="32">
        <f t="shared" si="2"/>
        <v>6.7813432835820899</v>
      </c>
      <c r="Q31" s="33">
        <f t="shared" si="3"/>
        <v>6.6620234604105573</v>
      </c>
      <c r="S31" s="22"/>
    </row>
    <row r="32" spans="2:19">
      <c r="B32" s="22" t="s">
        <v>89</v>
      </c>
      <c r="C32" s="22" t="s">
        <v>52</v>
      </c>
      <c r="D32" s="22" t="s">
        <v>131</v>
      </c>
      <c r="F32" s="29">
        <f>VLOOKUP($B32,'Unify Report'!$A$2:$V$98,19,FALSE)</f>
        <v>5488.25</v>
      </c>
      <c r="G32" s="30">
        <f>VLOOKUP($B32,'Unify Report'!$A$2:$V$98,20,FALSE)</f>
        <v>5234</v>
      </c>
      <c r="H32" s="96">
        <f t="shared" si="4"/>
        <v>1.0485766144440198</v>
      </c>
      <c r="I32" s="93">
        <f t="shared" si="5"/>
        <v>254.25</v>
      </c>
      <c r="J32" s="3"/>
      <c r="K32" s="52">
        <f>VLOOKUP($D32,Beddays_Data!$C$2:$E$194,2,FALSE)</f>
        <v>653</v>
      </c>
      <c r="L32" s="31">
        <f>VLOOKUP($D32,Beddays_Data!$C$2:$E$194,3,FALSE)</f>
        <v>713</v>
      </c>
      <c r="M32" s="29">
        <f t="shared" si="0"/>
        <v>21.06451612903226</v>
      </c>
      <c r="N32" s="31">
        <f t="shared" si="1"/>
        <v>23</v>
      </c>
      <c r="O32" s="3"/>
      <c r="P32" s="32">
        <f t="shared" si="2"/>
        <v>8.4046707503828486</v>
      </c>
      <c r="Q32" s="33">
        <f t="shared" si="3"/>
        <v>7.6974053295932681</v>
      </c>
      <c r="S32" s="22"/>
    </row>
    <row r="33" spans="2:19">
      <c r="B33" s="22" t="s">
        <v>90</v>
      </c>
      <c r="C33" s="22" t="s">
        <v>48</v>
      </c>
      <c r="D33" s="22" t="s">
        <v>132</v>
      </c>
      <c r="F33" s="29">
        <f>VLOOKUP($B33,'Unify Report'!$A$2:$V$98,19,FALSE)</f>
        <v>6980.5</v>
      </c>
      <c r="G33" s="30">
        <f>VLOOKUP($B33,'Unify Report'!$A$2:$V$98,20,FALSE)</f>
        <v>6755.75</v>
      </c>
      <c r="H33" s="96">
        <f t="shared" si="4"/>
        <v>1.0332679569255818</v>
      </c>
      <c r="I33" s="93">
        <f t="shared" si="5"/>
        <v>224.75</v>
      </c>
      <c r="J33" s="3"/>
      <c r="K33" s="52">
        <f>VLOOKUP($D33,Beddays_Data!$C$2:$E$194,2,FALSE)</f>
        <v>945</v>
      </c>
      <c r="L33" s="31">
        <f>VLOOKUP($D33,Beddays_Data!$C$2:$E$194,3,FALSE)</f>
        <v>992</v>
      </c>
      <c r="M33" s="29">
        <f t="shared" si="0"/>
        <v>30.483870967741936</v>
      </c>
      <c r="N33" s="31">
        <f t="shared" si="1"/>
        <v>32</v>
      </c>
      <c r="O33" s="3"/>
      <c r="P33" s="32">
        <f t="shared" si="2"/>
        <v>7.3867724867724869</v>
      </c>
      <c r="Q33" s="33">
        <f t="shared" si="3"/>
        <v>7.03679435483871</v>
      </c>
      <c r="S33" s="22"/>
    </row>
    <row r="34" spans="2:19">
      <c r="B34" s="22" t="s">
        <v>91</v>
      </c>
      <c r="C34" s="22" t="s">
        <v>50</v>
      </c>
      <c r="D34" s="22" t="s">
        <v>133</v>
      </c>
      <c r="F34" s="29">
        <f>VLOOKUP($B34,'Unify Report'!$A$2:$V$98,19,FALSE)</f>
        <v>7900.5</v>
      </c>
      <c r="G34" s="30">
        <f>VLOOKUP($B34,'Unify Report'!$A$2:$V$98,20,FALSE)</f>
        <v>6762.5</v>
      </c>
      <c r="H34" s="96">
        <f t="shared" si="4"/>
        <v>1.1682809611829945</v>
      </c>
      <c r="I34" s="93">
        <f t="shared" si="5"/>
        <v>1138</v>
      </c>
      <c r="J34" s="3"/>
      <c r="K34" s="52">
        <f>VLOOKUP($D34,Beddays_Data!$C$2:$E$194,2,FALSE)</f>
        <v>975</v>
      </c>
      <c r="L34" s="31">
        <f>VLOOKUP($D34,Beddays_Data!$C$2:$E$194,3,FALSE)</f>
        <v>992</v>
      </c>
      <c r="M34" s="29">
        <f t="shared" si="0"/>
        <v>31.451612903225808</v>
      </c>
      <c r="N34" s="31">
        <f t="shared" si="1"/>
        <v>32</v>
      </c>
      <c r="O34" s="3"/>
      <c r="P34" s="32">
        <f t="shared" si="2"/>
        <v>8.1030769230769231</v>
      </c>
      <c r="Q34" s="33">
        <f t="shared" si="3"/>
        <v>7.964213709677419</v>
      </c>
      <c r="S34" s="22"/>
    </row>
    <row r="35" spans="2:19" s="5" customFormat="1">
      <c r="B35" s="34" t="s">
        <v>62</v>
      </c>
      <c r="C35" s="36"/>
      <c r="D35" s="37"/>
      <c r="F35" s="38">
        <f>SUM(F28:F34)</f>
        <v>46493</v>
      </c>
      <c r="G35" s="39">
        <f>SUM(G28:G34)</f>
        <v>45441.416666666672</v>
      </c>
      <c r="H35" s="97">
        <f t="shared" si="4"/>
        <v>1.023141517374935</v>
      </c>
      <c r="I35" s="94">
        <f t="shared" si="5"/>
        <v>1051.5833333333285</v>
      </c>
      <c r="J35" s="19"/>
      <c r="K35" s="48">
        <f>SUM(K28:K34)</f>
        <v>4621</v>
      </c>
      <c r="L35" s="40">
        <f>SUM(L28:L34)</f>
        <v>4898</v>
      </c>
      <c r="M35" s="38">
        <f t="shared" si="0"/>
        <v>149.06451612903226</v>
      </c>
      <c r="N35" s="40">
        <f t="shared" si="1"/>
        <v>158</v>
      </c>
      <c r="O35" s="19"/>
      <c r="P35" s="41">
        <f t="shared" si="2"/>
        <v>10.061242155377624</v>
      </c>
      <c r="Q35" s="42">
        <f t="shared" si="3"/>
        <v>9.4922417313189058</v>
      </c>
      <c r="S35" s="22"/>
    </row>
    <row r="36" spans="2:19">
      <c r="B36" s="22" t="s">
        <v>92</v>
      </c>
      <c r="C36" s="22" t="s">
        <v>40</v>
      </c>
      <c r="D36" s="22" t="s">
        <v>134</v>
      </c>
      <c r="F36" s="29">
        <f>VLOOKUP($B36,'Unify Report'!$A$2:$V$98,19,FALSE)</f>
        <v>11347.25</v>
      </c>
      <c r="G36" s="30">
        <f>VLOOKUP($B36,'Unify Report'!$A$2:$V$98,20,FALSE)</f>
        <v>14324</v>
      </c>
      <c r="H36" s="96">
        <f t="shared" si="4"/>
        <v>0.79218444568556268</v>
      </c>
      <c r="I36" s="93">
        <f t="shared" si="5"/>
        <v>-2976.75</v>
      </c>
      <c r="J36" s="3"/>
      <c r="K36" s="52">
        <f>VLOOKUP($D36,Beddays_Data!$C$2:$E$194,2,FALSE)</f>
        <v>459</v>
      </c>
      <c r="L36" s="31">
        <f>VLOOKUP($D36,Beddays_Data!$C$2:$E$194,3,FALSE)</f>
        <v>527</v>
      </c>
      <c r="M36" s="29">
        <f t="shared" si="0"/>
        <v>14.806451612903226</v>
      </c>
      <c r="N36" s="31">
        <f t="shared" si="1"/>
        <v>17</v>
      </c>
      <c r="O36" s="3"/>
      <c r="P36" s="32">
        <f t="shared" si="2"/>
        <v>24.721677559912855</v>
      </c>
      <c r="Q36" s="33">
        <f t="shared" si="3"/>
        <v>21.531783681214421</v>
      </c>
      <c r="S36" s="20"/>
    </row>
    <row r="37" spans="2:19">
      <c r="B37" s="22" t="s">
        <v>93</v>
      </c>
      <c r="C37" s="22" t="s">
        <v>35</v>
      </c>
      <c r="D37" s="23" t="s">
        <v>135</v>
      </c>
      <c r="F37" s="29">
        <f>VLOOKUP($B37,'Unify Report'!$A$2:$V$98,19,FALSE)</f>
        <v>8755.25</v>
      </c>
      <c r="G37" s="30">
        <f>VLOOKUP($B37,'Unify Report'!$A$2:$V$98,20,FALSE)</f>
        <v>9524.75</v>
      </c>
      <c r="H37" s="96">
        <f t="shared" si="4"/>
        <v>0.91921047796530098</v>
      </c>
      <c r="I37" s="93">
        <f t="shared" si="5"/>
        <v>-769.5</v>
      </c>
      <c r="J37" s="3"/>
      <c r="K37" s="52">
        <f>VLOOKUP($D37,Beddays_Data!$C$2:$E$194,2,FALSE)</f>
        <v>753</v>
      </c>
      <c r="L37" s="31">
        <f>VLOOKUP($D37,Beddays_Data!$C$2:$E$194,3,FALSE)</f>
        <v>992</v>
      </c>
      <c r="M37" s="29">
        <f t="shared" si="0"/>
        <v>24.29032258064516</v>
      </c>
      <c r="N37" s="31">
        <f t="shared" si="1"/>
        <v>32</v>
      </c>
      <c r="O37" s="3"/>
      <c r="P37" s="32">
        <f t="shared" si="2"/>
        <v>11.627158034528552</v>
      </c>
      <c r="Q37" s="33">
        <f t="shared" si="3"/>
        <v>8.82585685483871</v>
      </c>
      <c r="S37" s="22"/>
    </row>
    <row r="38" spans="2:19">
      <c r="B38" s="22" t="s">
        <v>94</v>
      </c>
      <c r="C38" s="22" t="s">
        <v>37</v>
      </c>
      <c r="D38" s="23" t="s">
        <v>136</v>
      </c>
      <c r="F38" s="29">
        <f>VLOOKUP($B38,'Unify Report'!$A$2:$V$98,19,FALSE)</f>
        <v>4718.25</v>
      </c>
      <c r="G38" s="30">
        <f>VLOOKUP($B38,'Unify Report'!$A$2:$V$98,20,FALSE)</f>
        <v>4758.25</v>
      </c>
      <c r="H38" s="96">
        <f t="shared" si="4"/>
        <v>0.99159354804812694</v>
      </c>
      <c r="I38" s="93">
        <f t="shared" si="5"/>
        <v>-40</v>
      </c>
      <c r="J38" s="3"/>
      <c r="K38" s="52">
        <f>VLOOKUP($D38,Beddays_Data!$C$2:$E$194,2,FALSE)</f>
        <v>488</v>
      </c>
      <c r="L38" s="31">
        <f>VLOOKUP($D38,Beddays_Data!$C$2:$E$194,3,FALSE)</f>
        <v>682</v>
      </c>
      <c r="M38" s="29">
        <f t="shared" si="0"/>
        <v>15.741935483870968</v>
      </c>
      <c r="N38" s="31">
        <f t="shared" si="1"/>
        <v>22</v>
      </c>
      <c r="O38" s="3"/>
      <c r="P38" s="32">
        <f t="shared" si="2"/>
        <v>9.6685450819672134</v>
      </c>
      <c r="Q38" s="33">
        <f t="shared" si="3"/>
        <v>6.9182551319648091</v>
      </c>
      <c r="S38" s="22"/>
    </row>
    <row r="39" spans="2:19">
      <c r="B39" s="22" t="s">
        <v>95</v>
      </c>
      <c r="C39" s="22" t="s">
        <v>39</v>
      </c>
      <c r="D39" s="23" t="s">
        <v>137</v>
      </c>
      <c r="F39" s="29">
        <f>VLOOKUP($B39,'Unify Report'!$A$2:$V$98,19,FALSE)</f>
        <v>4095.5</v>
      </c>
      <c r="G39" s="30">
        <f>VLOOKUP($B39,'Unify Report'!$A$2:$V$98,20,FALSE)</f>
        <v>4617.5</v>
      </c>
      <c r="H39" s="96">
        <f t="shared" si="4"/>
        <v>0.88695181375203036</v>
      </c>
      <c r="I39" s="93">
        <f t="shared" si="5"/>
        <v>-522</v>
      </c>
      <c r="J39" s="3"/>
      <c r="K39" s="52">
        <f>VLOOKUP($D39,Beddays_Data!$C$2:$E$194,2,FALSE)</f>
        <v>364</v>
      </c>
      <c r="L39" s="31">
        <f>VLOOKUP($D39,Beddays_Data!$C$2:$E$194,3,FALSE)</f>
        <v>496</v>
      </c>
      <c r="M39" s="29">
        <f t="shared" si="0"/>
        <v>11.741935483870968</v>
      </c>
      <c r="N39" s="31">
        <f t="shared" si="1"/>
        <v>16</v>
      </c>
      <c r="O39" s="3"/>
      <c r="P39" s="32">
        <f t="shared" si="2"/>
        <v>11.251373626373626</v>
      </c>
      <c r="Q39" s="33">
        <f t="shared" si="3"/>
        <v>8.2570564516129039</v>
      </c>
      <c r="S39" s="22"/>
    </row>
    <row r="40" spans="2:19">
      <c r="B40" s="22" t="s">
        <v>96</v>
      </c>
      <c r="C40" s="22" t="s">
        <v>38</v>
      </c>
      <c r="D40" s="23" t="s">
        <v>138</v>
      </c>
      <c r="F40" s="29">
        <f>VLOOKUP($B40,'Unify Report'!$A$2:$V$98,19,FALSE)</f>
        <v>3971</v>
      </c>
      <c r="G40" s="30">
        <f>VLOOKUP($B40,'Unify Report'!$A$2:$V$98,20,FALSE)</f>
        <v>4278</v>
      </c>
      <c r="H40" s="96">
        <f t="shared" si="4"/>
        <v>0.92823749415614776</v>
      </c>
      <c r="I40" s="93">
        <f t="shared" si="5"/>
        <v>-307</v>
      </c>
      <c r="J40" s="3"/>
      <c r="K40" s="52">
        <f>VLOOKUP($D40,Beddays_Data!$C$2:$E$194,2,FALSE)</f>
        <v>228</v>
      </c>
      <c r="L40" s="31">
        <f>VLOOKUP($D40,Beddays_Data!$C$2:$E$194,3,FALSE)</f>
        <v>279</v>
      </c>
      <c r="M40" s="29">
        <f t="shared" si="0"/>
        <v>7.354838709677419</v>
      </c>
      <c r="N40" s="31">
        <f t="shared" si="1"/>
        <v>9</v>
      </c>
      <c r="O40" s="3"/>
      <c r="P40" s="32">
        <f t="shared" si="2"/>
        <v>17.416666666666668</v>
      </c>
      <c r="Q40" s="33">
        <f t="shared" si="3"/>
        <v>14.232974910394265</v>
      </c>
      <c r="S40" s="22"/>
    </row>
    <row r="41" spans="2:19">
      <c r="B41" s="22" t="s">
        <v>97</v>
      </c>
      <c r="C41" s="22" t="s">
        <v>36</v>
      </c>
      <c r="D41" s="23" t="s">
        <v>139</v>
      </c>
      <c r="F41" s="29">
        <f>VLOOKUP($B41,'Unify Report'!$A$2:$V$98,19,FALSE)</f>
        <v>4612.25</v>
      </c>
      <c r="G41" s="30">
        <f>VLOOKUP($B41,'Unify Report'!$A$2:$V$98,20,FALSE)</f>
        <v>5368.75</v>
      </c>
      <c r="H41" s="96">
        <f t="shared" si="4"/>
        <v>0.8590919674039581</v>
      </c>
      <c r="I41" s="93">
        <f t="shared" si="5"/>
        <v>-756.5</v>
      </c>
      <c r="J41" s="3"/>
      <c r="K41" s="52">
        <f>VLOOKUP($D41,Beddays_Data!$C$2:$E$194,2,FALSE)</f>
        <v>432</v>
      </c>
      <c r="L41" s="31">
        <f>VLOOKUP($D41,Beddays_Data!$C$2:$E$194,3,FALSE)</f>
        <v>496</v>
      </c>
      <c r="M41" s="29">
        <f t="shared" si="0"/>
        <v>13.935483870967742</v>
      </c>
      <c r="N41" s="31">
        <f t="shared" si="1"/>
        <v>16</v>
      </c>
      <c r="O41" s="3"/>
      <c r="P41" s="32">
        <f t="shared" si="2"/>
        <v>10.67650462962963</v>
      </c>
      <c r="Q41" s="33">
        <f t="shared" si="3"/>
        <v>9.298891129032258</v>
      </c>
      <c r="S41" s="22"/>
    </row>
    <row r="42" spans="2:19">
      <c r="B42" s="22" t="s">
        <v>98</v>
      </c>
      <c r="C42" s="22" t="s">
        <v>33</v>
      </c>
      <c r="D42" s="23" t="s">
        <v>140</v>
      </c>
      <c r="F42" s="29">
        <f>VLOOKUP($B42,'Unify Report'!$A$2:$V$98,19,FALSE)</f>
        <v>4229.25</v>
      </c>
      <c r="G42" s="30">
        <f>VLOOKUP($B42,'Unify Report'!$A$2:$V$98,20,FALSE)</f>
        <v>3540</v>
      </c>
      <c r="H42" s="96">
        <f t="shared" si="4"/>
        <v>1.1947033898305084</v>
      </c>
      <c r="I42" s="93">
        <f t="shared" si="5"/>
        <v>689.25</v>
      </c>
      <c r="J42" s="3"/>
      <c r="K42" s="52">
        <f>VLOOKUP($D42,Beddays_Data!$C$2:$E$194,2,FALSE)</f>
        <v>406</v>
      </c>
      <c r="L42" s="31">
        <f>VLOOKUP($D42,Beddays_Data!$C$2:$E$194,3,FALSE)</f>
        <v>434</v>
      </c>
      <c r="M42" s="29">
        <f t="shared" si="0"/>
        <v>13.096774193548388</v>
      </c>
      <c r="N42" s="31">
        <f t="shared" si="1"/>
        <v>14</v>
      </c>
      <c r="O42" s="3"/>
      <c r="P42" s="32">
        <f t="shared" si="2"/>
        <v>10.416871921182265</v>
      </c>
      <c r="Q42" s="33">
        <f t="shared" si="3"/>
        <v>9.7448156682027651</v>
      </c>
      <c r="S42" s="22"/>
    </row>
    <row r="43" spans="2:19">
      <c r="B43" s="22" t="s">
        <v>99</v>
      </c>
      <c r="C43" s="22" t="s">
        <v>34</v>
      </c>
      <c r="D43" s="23" t="s">
        <v>141</v>
      </c>
      <c r="F43" s="29">
        <f>VLOOKUP($B43,'Unify Report'!$A$2:$V$98,19,FALSE)</f>
        <v>2315.3333333333335</v>
      </c>
      <c r="G43" s="30">
        <f>VLOOKUP($B43,'Unify Report'!$A$2:$V$98,20,FALSE)</f>
        <v>2133.833333333333</v>
      </c>
      <c r="H43" s="96">
        <f t="shared" si="4"/>
        <v>1.0850581894868392</v>
      </c>
      <c r="I43" s="93">
        <f t="shared" si="5"/>
        <v>181.50000000000045</v>
      </c>
      <c r="J43" s="3"/>
      <c r="K43" s="52">
        <f>VLOOKUP($D43,Beddays_Data!$C$2:$E$194,2,FALSE)</f>
        <v>157</v>
      </c>
      <c r="L43" s="31">
        <f>VLOOKUP($D43,Beddays_Data!$C$2:$E$194,3,FALSE)</f>
        <v>279</v>
      </c>
      <c r="M43" s="29">
        <f t="shared" si="0"/>
        <v>5.064516129032258</v>
      </c>
      <c r="N43" s="31">
        <f t="shared" si="1"/>
        <v>9</v>
      </c>
      <c r="O43" s="3"/>
      <c r="P43" s="32">
        <f t="shared" si="2"/>
        <v>14.747346072186838</v>
      </c>
      <c r="Q43" s="33">
        <f t="shared" si="3"/>
        <v>8.2986857825567508</v>
      </c>
      <c r="S43" s="22"/>
    </row>
    <row r="44" spans="2:19">
      <c r="B44" s="22" t="s">
        <v>100</v>
      </c>
      <c r="C44" s="22" t="s">
        <v>41</v>
      </c>
      <c r="D44" s="23" t="s">
        <v>142</v>
      </c>
      <c r="F44" s="29">
        <f>VLOOKUP($B44,'Unify Report'!$A$2:$V$98,19,FALSE)</f>
        <v>5692</v>
      </c>
      <c r="G44" s="30">
        <f>VLOOKUP($B44,'Unify Report'!$A$2:$V$98,20,FALSE)</f>
        <v>5774.5</v>
      </c>
      <c r="H44" s="96">
        <f t="shared" si="4"/>
        <v>0.98571304874880938</v>
      </c>
      <c r="I44" s="93">
        <f t="shared" si="5"/>
        <v>-82.5</v>
      </c>
      <c r="J44" s="3"/>
      <c r="K44" s="52">
        <f>VLOOKUP($D44,Beddays_Data!$C$2:$E$194,2,FALSE)</f>
        <v>543</v>
      </c>
      <c r="L44" s="31">
        <f>VLOOKUP($D44,Beddays_Data!$C$2:$E$194,3,FALSE)</f>
        <v>543</v>
      </c>
      <c r="M44" s="29">
        <f t="shared" si="0"/>
        <v>17.516129032258064</v>
      </c>
      <c r="N44" s="31">
        <f t="shared" si="1"/>
        <v>17.516129032258064</v>
      </c>
      <c r="O44" s="3"/>
      <c r="P44" s="32">
        <f t="shared" si="2"/>
        <v>10.482504604051565</v>
      </c>
      <c r="Q44" s="33">
        <f t="shared" si="3"/>
        <v>10.482504604051565</v>
      </c>
      <c r="S44" s="22"/>
    </row>
    <row r="45" spans="2:19">
      <c r="B45" s="22" t="s">
        <v>101</v>
      </c>
      <c r="C45" s="22" t="s">
        <v>45</v>
      </c>
      <c r="D45" s="22" t="s">
        <v>143</v>
      </c>
      <c r="F45" s="29">
        <f>VLOOKUP($B45,'Unify Report'!$A$2:$V$98,19,FALSE)</f>
        <v>1401</v>
      </c>
      <c r="G45" s="30">
        <f>VLOOKUP($B45,'Unify Report'!$A$2:$V$98,20,FALSE)</f>
        <v>1494.5</v>
      </c>
      <c r="H45" s="96">
        <f t="shared" si="4"/>
        <v>0.93743726998996324</v>
      </c>
      <c r="I45" s="93">
        <f t="shared" si="5"/>
        <v>-93.5</v>
      </c>
      <c r="J45" s="3"/>
      <c r="K45" s="52">
        <f>VLOOKUP($D45,Beddays_Data!$C$2:$E$194,2,FALSE)</f>
        <v>44</v>
      </c>
      <c r="L45" s="31">
        <f>VLOOKUP($D45,Beddays_Data!$C$2:$E$194,3,FALSE)</f>
        <v>124</v>
      </c>
      <c r="M45" s="29">
        <f t="shared" si="0"/>
        <v>1.4193548387096775</v>
      </c>
      <c r="N45" s="31">
        <f t="shared" si="1"/>
        <v>4</v>
      </c>
      <c r="O45" s="3"/>
      <c r="P45" s="32">
        <f t="shared" si="2"/>
        <v>31.84090909090909</v>
      </c>
      <c r="Q45" s="33">
        <f t="shared" si="3"/>
        <v>11.298387096774194</v>
      </c>
      <c r="S45" s="22"/>
    </row>
    <row r="46" spans="2:19">
      <c r="B46" s="71" t="s">
        <v>102</v>
      </c>
      <c r="C46" s="22" t="s">
        <v>44</v>
      </c>
      <c r="D46" s="23" t="s">
        <v>144</v>
      </c>
      <c r="F46" s="29">
        <f>VLOOKUP($B46,'Unify Report'!$A$2:$V$98,19,FALSE)</f>
        <v>5916.5</v>
      </c>
      <c r="G46" s="30">
        <f>VLOOKUP($B46,'Unify Report'!$A$2:$V$98,20,FALSE)</f>
        <v>7320.5</v>
      </c>
      <c r="H46" s="96">
        <f t="shared" si="4"/>
        <v>0.8082098217334881</v>
      </c>
      <c r="I46" s="93">
        <f t="shared" si="5"/>
        <v>-1404</v>
      </c>
      <c r="J46" s="3"/>
      <c r="K46" s="52">
        <f>VLOOKUP($D46,Beddays_Data!$C$2:$E$194,2,FALSE)</f>
        <v>904</v>
      </c>
      <c r="L46" s="31">
        <f>VLOOKUP($D46,Beddays_Data!$C$2:$E$194,3,FALSE)</f>
        <v>1178</v>
      </c>
      <c r="M46" s="29">
        <f t="shared" si="0"/>
        <v>29.161290322580644</v>
      </c>
      <c r="N46" s="31">
        <f t="shared" si="1"/>
        <v>38</v>
      </c>
      <c r="O46" s="3"/>
      <c r="P46" s="32">
        <f t="shared" si="2"/>
        <v>6.5448008849557526</v>
      </c>
      <c r="Q46" s="33">
        <f t="shared" si="3"/>
        <v>5.0224957555178271</v>
      </c>
      <c r="S46" s="22"/>
    </row>
    <row r="47" spans="2:19">
      <c r="B47" s="22" t="s">
        <v>103</v>
      </c>
      <c r="C47" s="22" t="s">
        <v>47</v>
      </c>
      <c r="D47" s="23" t="s">
        <v>145</v>
      </c>
      <c r="F47" s="29">
        <f>VLOOKUP($B47,'Unify Report'!$A$2:$V$98,19,FALSE)</f>
        <v>11246.5</v>
      </c>
      <c r="G47" s="30">
        <f>VLOOKUP($B47,'Unify Report'!$A$2:$V$98,20,FALSE)</f>
        <v>12617</v>
      </c>
      <c r="H47" s="96">
        <f t="shared" si="4"/>
        <v>0.89137671395735907</v>
      </c>
      <c r="I47" s="93">
        <f t="shared" si="5"/>
        <v>-1370.5</v>
      </c>
      <c r="J47" s="3"/>
      <c r="K47" s="52">
        <f>VLOOKUP($D47,Beddays_Data!$C$2:$E$194,2,FALSE)</f>
        <v>824</v>
      </c>
      <c r="L47" s="31">
        <f>VLOOKUP($D47,Beddays_Data!$C$2:$E$194,3,FALSE)</f>
        <v>961</v>
      </c>
      <c r="M47" s="29">
        <f t="shared" si="0"/>
        <v>26.580645161290324</v>
      </c>
      <c r="N47" s="31">
        <f t="shared" si="1"/>
        <v>31</v>
      </c>
      <c r="O47" s="3"/>
      <c r="P47" s="32">
        <f t="shared" si="2"/>
        <v>13.648665048543689</v>
      </c>
      <c r="Q47" s="33">
        <f t="shared" si="3"/>
        <v>11.702913631633715</v>
      </c>
      <c r="S47" s="22"/>
    </row>
    <row r="48" spans="2:19">
      <c r="B48" s="22" t="s">
        <v>104</v>
      </c>
      <c r="C48" s="22" t="s">
        <v>42</v>
      </c>
      <c r="D48" s="23" t="s">
        <v>146</v>
      </c>
      <c r="F48" s="29">
        <f>VLOOKUP($B48,'Unify Report'!$A$2:$V$98,19,FALSE)</f>
        <v>2627</v>
      </c>
      <c r="G48" s="30">
        <f>VLOOKUP($B48,'Unify Report'!$A$2:$V$98,20,FALSE)</f>
        <v>3196</v>
      </c>
      <c r="H48" s="96">
        <f t="shared" si="4"/>
        <v>0.82196495619524401</v>
      </c>
      <c r="I48" s="93">
        <f t="shared" si="5"/>
        <v>-569</v>
      </c>
      <c r="J48" s="3"/>
      <c r="K48" s="52">
        <f>VLOOKUP($D48,Beddays_Data!$C$2:$E$194,2,FALSE)</f>
        <v>272</v>
      </c>
      <c r="L48" s="31">
        <f>VLOOKUP($D48,Beddays_Data!$C$2:$E$194,3,FALSE)</f>
        <v>496</v>
      </c>
      <c r="M48" s="29">
        <f t="shared" si="0"/>
        <v>8.7741935483870961</v>
      </c>
      <c r="N48" s="31">
        <f t="shared" si="1"/>
        <v>16</v>
      </c>
      <c r="O48" s="3"/>
      <c r="P48" s="32">
        <f t="shared" si="2"/>
        <v>9.6580882352941178</v>
      </c>
      <c r="Q48" s="33">
        <f t="shared" si="3"/>
        <v>5.2963709677419351</v>
      </c>
      <c r="S48" s="22"/>
    </row>
    <row r="49" spans="2:19">
      <c r="B49" s="22" t="s">
        <v>105</v>
      </c>
      <c r="C49" s="22" t="s">
        <v>43</v>
      </c>
      <c r="D49" s="23" t="s">
        <v>147</v>
      </c>
      <c r="F49" s="29">
        <f>VLOOKUP($B49,'Unify Report'!$A$2:$V$98,19,FALSE)</f>
        <v>8134.25</v>
      </c>
      <c r="G49" s="30">
        <f>VLOOKUP($B49,'Unify Report'!$A$2:$V$98,20,FALSE)</f>
        <v>8554.25</v>
      </c>
      <c r="H49" s="96">
        <f t="shared" si="4"/>
        <v>0.95090159862056878</v>
      </c>
      <c r="I49" s="93">
        <f t="shared" si="5"/>
        <v>-420</v>
      </c>
      <c r="J49" s="3"/>
      <c r="K49" s="52">
        <f>VLOOKUP($D49,Beddays_Data!$C$2:$E$194,2,FALSE)</f>
        <v>246</v>
      </c>
      <c r="L49" s="31">
        <f>VLOOKUP($D49,Beddays_Data!$C$2:$E$194,3,FALSE)</f>
        <v>434</v>
      </c>
      <c r="M49" s="29">
        <f t="shared" si="0"/>
        <v>7.935483870967742</v>
      </c>
      <c r="N49" s="31">
        <f t="shared" si="1"/>
        <v>14</v>
      </c>
      <c r="O49" s="3"/>
      <c r="P49" s="32">
        <f t="shared" si="2"/>
        <v>33.066056910569102</v>
      </c>
      <c r="Q49" s="33">
        <f t="shared" si="3"/>
        <v>18.742511520737327</v>
      </c>
      <c r="S49" s="22"/>
    </row>
    <row r="50" spans="2:19">
      <c r="B50" s="22" t="s">
        <v>106</v>
      </c>
      <c r="C50" s="22" t="s">
        <v>46</v>
      </c>
      <c r="D50" s="23" t="s">
        <v>148</v>
      </c>
      <c r="F50" s="29">
        <f>VLOOKUP($B50,'Unify Report'!$A$2:$V$98,19,FALSE)</f>
        <v>3773.25</v>
      </c>
      <c r="G50" s="30">
        <f>VLOOKUP($B50,'Unify Report'!$A$2:$V$98,20,FALSE)</f>
        <v>3653.25</v>
      </c>
      <c r="H50" s="96">
        <f t="shared" si="4"/>
        <v>1.0328474645863273</v>
      </c>
      <c r="I50" s="93">
        <f t="shared" si="5"/>
        <v>120</v>
      </c>
      <c r="J50" s="3"/>
      <c r="K50" s="52">
        <f>VLOOKUP($D50,Beddays_Data!$C$2:$E$194,2,FALSE)</f>
        <v>475</v>
      </c>
      <c r="L50" s="31">
        <f>VLOOKUP($D50,Beddays_Data!$C$2:$E$194,3,FALSE)</f>
        <v>682</v>
      </c>
      <c r="M50" s="29">
        <f t="shared" si="0"/>
        <v>15.32258064516129</v>
      </c>
      <c r="N50" s="31">
        <f t="shared" si="1"/>
        <v>22</v>
      </c>
      <c r="O50" s="3"/>
      <c r="P50" s="32">
        <f t="shared" si="2"/>
        <v>7.9436842105263157</v>
      </c>
      <c r="Q50" s="33">
        <f t="shared" si="3"/>
        <v>5.5326246334310847</v>
      </c>
      <c r="S50" s="22"/>
    </row>
    <row r="51" spans="2:19" s="5" customFormat="1">
      <c r="B51" s="34" t="s">
        <v>183</v>
      </c>
      <c r="C51" s="36"/>
      <c r="D51" s="37"/>
      <c r="F51" s="38">
        <f>SUM(F36:F50)</f>
        <v>82834.583333333343</v>
      </c>
      <c r="G51" s="39">
        <f>SUM(G36:G50)</f>
        <v>91155.083333333343</v>
      </c>
      <c r="H51" s="97">
        <f t="shared" si="4"/>
        <v>0.90872149203600827</v>
      </c>
      <c r="I51" s="94">
        <f t="shared" si="5"/>
        <v>-8320.5</v>
      </c>
      <c r="J51" s="19"/>
      <c r="K51" s="48">
        <f>SUM(K36:K50)</f>
        <v>6595</v>
      </c>
      <c r="L51" s="40">
        <f>SUM(L36:L50)</f>
        <v>8603</v>
      </c>
      <c r="M51" s="38">
        <f t="shared" si="0"/>
        <v>212.74193548387098</v>
      </c>
      <c r="N51" s="40">
        <f t="shared" si="1"/>
        <v>277.51612903225805</v>
      </c>
      <c r="O51" s="19"/>
      <c r="P51" s="41">
        <f t="shared" si="2"/>
        <v>12.560209754864799</v>
      </c>
      <c r="Q51" s="42">
        <f t="shared" si="3"/>
        <v>9.6285694912627395</v>
      </c>
      <c r="S51" s="22"/>
    </row>
    <row r="52" spans="2:19" s="5" customFormat="1" ht="15.75">
      <c r="B52" s="43" t="s">
        <v>184</v>
      </c>
      <c r="C52" s="44"/>
      <c r="D52" s="45"/>
      <c r="E52" s="35"/>
      <c r="F52" s="46">
        <f>F51+F35+F27+F19</f>
        <v>236946.16666666669</v>
      </c>
      <c r="G52" s="47">
        <f>G51+G35+G27+G19</f>
        <v>240673.68333333329</v>
      </c>
      <c r="H52" s="98">
        <f t="shared" si="4"/>
        <v>0.98451215515115542</v>
      </c>
      <c r="I52" s="95">
        <f t="shared" si="5"/>
        <v>-3727.5166666666046</v>
      </c>
      <c r="J52" s="50"/>
      <c r="K52" s="53">
        <f>K51+K35+K27+K19</f>
        <v>25263</v>
      </c>
      <c r="L52" s="47">
        <f>L51+L35+L27+L19</f>
        <v>27978</v>
      </c>
      <c r="M52" s="46">
        <f>M51+M35+M27+M19</f>
        <v>814.9354838709678</v>
      </c>
      <c r="N52" s="54">
        <f>N51+N35+N27+N19</f>
        <v>902.51612903225805</v>
      </c>
      <c r="O52" s="50"/>
      <c r="P52" s="55">
        <f t="shared" si="2"/>
        <v>9.3791777170829551</v>
      </c>
      <c r="Q52" s="51">
        <f t="shared" si="3"/>
        <v>8.4690173231348442</v>
      </c>
      <c r="S52" s="20"/>
    </row>
  </sheetData>
  <mergeCells count="4">
    <mergeCell ref="P4:Q4"/>
    <mergeCell ref="M4:N4"/>
    <mergeCell ref="K4:L4"/>
    <mergeCell ref="F4:I4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>
      <pane ySplit="1" topLeftCell="A2" activePane="bottomLeft" state="frozenSplit"/>
      <selection pane="bottomLeft" activeCell="A2" sqref="A2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2" customWidth="1"/>
    <col min="21" max="21" width="10.7109375" style="73" customWidth="1"/>
    <col min="22" max="22" width="10.7109375" style="72" customWidth="1"/>
  </cols>
  <sheetData>
    <row r="1" spans="1:22" s="1" customFormat="1" ht="60">
      <c r="A1" s="1" t="s">
        <v>64</v>
      </c>
      <c r="B1" s="6" t="s">
        <v>0</v>
      </c>
      <c r="C1" s="7" t="s">
        <v>2</v>
      </c>
      <c r="D1" s="7" t="s">
        <v>1</v>
      </c>
      <c r="E1" s="8" t="s">
        <v>9</v>
      </c>
      <c r="F1" s="12" t="s">
        <v>55</v>
      </c>
      <c r="G1" s="10" t="s">
        <v>4</v>
      </c>
      <c r="H1" s="7" t="s">
        <v>3</v>
      </c>
      <c r="I1" s="8" t="s">
        <v>10</v>
      </c>
      <c r="J1" s="9" t="s">
        <v>55</v>
      </c>
      <c r="K1" s="10" t="s">
        <v>6</v>
      </c>
      <c r="L1" s="7" t="s">
        <v>5</v>
      </c>
      <c r="M1" s="11" t="s">
        <v>11</v>
      </c>
      <c r="N1" s="12" t="s">
        <v>55</v>
      </c>
      <c r="O1" s="10" t="s">
        <v>8</v>
      </c>
      <c r="P1" s="7" t="s">
        <v>7</v>
      </c>
      <c r="Q1" s="11" t="s">
        <v>12</v>
      </c>
      <c r="R1" s="12" t="s">
        <v>55</v>
      </c>
      <c r="S1" s="79" t="s">
        <v>56</v>
      </c>
      <c r="T1" s="80" t="s">
        <v>57</v>
      </c>
      <c r="U1" s="81" t="s">
        <v>58</v>
      </c>
      <c r="V1" s="82" t="s">
        <v>59</v>
      </c>
    </row>
    <row r="2" spans="1:22">
      <c r="A2" t="str">
        <f>RIGHT(B2,6)</f>
        <v>125906</v>
      </c>
      <c r="B2" s="22" t="s">
        <v>17</v>
      </c>
      <c r="C2" s="62">
        <v>1358.75</v>
      </c>
      <c r="D2" s="62">
        <v>1402.25</v>
      </c>
      <c r="E2" s="63">
        <v>0.96897842752718799</v>
      </c>
      <c r="F2" s="62">
        <v>-43.5</v>
      </c>
      <c r="G2" s="62">
        <v>1687.25</v>
      </c>
      <c r="H2" s="62">
        <v>1114</v>
      </c>
      <c r="I2" s="63">
        <v>1.5145870736086176</v>
      </c>
      <c r="J2" s="62">
        <v>573.25</v>
      </c>
      <c r="K2" s="62">
        <v>1012</v>
      </c>
      <c r="L2" s="62">
        <v>1023</v>
      </c>
      <c r="M2" s="63">
        <v>0.989247311827957</v>
      </c>
      <c r="N2" s="62">
        <v>-11</v>
      </c>
      <c r="O2" s="62">
        <v>1501.5</v>
      </c>
      <c r="P2" s="62">
        <v>704</v>
      </c>
      <c r="Q2" s="63">
        <v>2.1328125</v>
      </c>
      <c r="R2" s="62">
        <v>797.5</v>
      </c>
      <c r="S2" s="83">
        <f>O2+K2+G2+C2</f>
        <v>5559.5</v>
      </c>
      <c r="T2" s="83">
        <f>P2+L2+H2+D2</f>
        <v>4243.25</v>
      </c>
      <c r="U2" s="84">
        <f>S2/T2</f>
        <v>1.3101985506392506</v>
      </c>
      <c r="V2" s="83">
        <f>S2-T2</f>
        <v>1316.25</v>
      </c>
    </row>
    <row r="3" spans="1:22">
      <c r="A3" t="str">
        <f t="shared" ref="A3:A47" si="0">RIGHT(B3,6)</f>
        <v>127809</v>
      </c>
      <c r="B3" s="22" t="s">
        <v>20</v>
      </c>
      <c r="C3" s="62">
        <v>2547.0833333333335</v>
      </c>
      <c r="D3" s="62">
        <v>2669.1666666666665</v>
      </c>
      <c r="E3" s="63">
        <v>0.95426162972213546</v>
      </c>
      <c r="F3" s="62">
        <v>-122.08333333333303</v>
      </c>
      <c r="G3" s="62">
        <v>2162</v>
      </c>
      <c r="H3" s="62">
        <v>2007</v>
      </c>
      <c r="I3" s="63">
        <v>1.0772296960637768</v>
      </c>
      <c r="J3" s="62">
        <v>155</v>
      </c>
      <c r="K3" s="62">
        <v>2067.1666666666665</v>
      </c>
      <c r="L3" s="62">
        <v>2211</v>
      </c>
      <c r="M3" s="63">
        <v>0.93494647972259914</v>
      </c>
      <c r="N3" s="62">
        <v>-143.83333333333348</v>
      </c>
      <c r="O3" s="62">
        <v>1762.25</v>
      </c>
      <c r="P3" s="62">
        <v>1704.5</v>
      </c>
      <c r="Q3" s="63">
        <v>1.0338809034907597</v>
      </c>
      <c r="R3" s="62">
        <v>57.75</v>
      </c>
      <c r="S3" s="83">
        <f t="shared" ref="S3:S49" si="1">O3+K3+G3+C3</f>
        <v>8538.5</v>
      </c>
      <c r="T3" s="83">
        <f t="shared" ref="T3:T49" si="2">P3+L3+H3+D3</f>
        <v>8591.6666666666661</v>
      </c>
      <c r="U3" s="84">
        <f t="shared" ref="U3:U49" si="3">S3/T3</f>
        <v>0.99381183317167809</v>
      </c>
      <c r="V3" s="83">
        <f t="shared" ref="V3:V49" si="4">S3-T3</f>
        <v>-53.16666666666606</v>
      </c>
    </row>
    <row r="4" spans="1:22">
      <c r="A4" t="str">
        <f t="shared" si="0"/>
        <v>127808</v>
      </c>
      <c r="B4" s="22" t="s">
        <v>19</v>
      </c>
      <c r="C4" s="62">
        <v>2030.8</v>
      </c>
      <c r="D4" s="62">
        <v>2251</v>
      </c>
      <c r="E4" s="63">
        <v>0.90217681030653041</v>
      </c>
      <c r="F4" s="62">
        <v>-220.20000000000005</v>
      </c>
      <c r="G4" s="62">
        <v>1934.95</v>
      </c>
      <c r="H4" s="62">
        <v>1860.75</v>
      </c>
      <c r="I4" s="63">
        <v>1.03987639392718</v>
      </c>
      <c r="J4" s="62">
        <v>74.200000000000045</v>
      </c>
      <c r="K4" s="62">
        <v>1585.25</v>
      </c>
      <c r="L4" s="62">
        <v>1705</v>
      </c>
      <c r="M4" s="63">
        <v>0.92976539589442819</v>
      </c>
      <c r="N4" s="62">
        <v>-119.75</v>
      </c>
      <c r="O4" s="62">
        <v>1463.75</v>
      </c>
      <c r="P4" s="62">
        <v>1364.75</v>
      </c>
      <c r="Q4" s="63">
        <v>1.0725407583806559</v>
      </c>
      <c r="R4" s="62">
        <v>99</v>
      </c>
      <c r="S4" s="83">
        <f t="shared" si="1"/>
        <v>7014.75</v>
      </c>
      <c r="T4" s="83">
        <f t="shared" si="2"/>
        <v>7181.5</v>
      </c>
      <c r="U4" s="84">
        <f t="shared" si="3"/>
        <v>0.9767806168627724</v>
      </c>
      <c r="V4" s="83">
        <f t="shared" si="4"/>
        <v>-166.75</v>
      </c>
    </row>
    <row r="5" spans="1:22">
      <c r="A5" t="str">
        <f t="shared" si="0"/>
        <v>109008</v>
      </c>
      <c r="B5" s="22" t="s">
        <v>13</v>
      </c>
      <c r="C5" s="62">
        <v>1660.9166666666667</v>
      </c>
      <c r="D5" s="62">
        <v>1869.4166666666667</v>
      </c>
      <c r="E5" s="63">
        <v>0.88846788213792183</v>
      </c>
      <c r="F5" s="62">
        <v>-208.5</v>
      </c>
      <c r="G5" s="62">
        <v>1279.5</v>
      </c>
      <c r="H5" s="62">
        <v>1116.2499999999966</v>
      </c>
      <c r="I5" s="63">
        <v>1.1462486002239676</v>
      </c>
      <c r="J5" s="62">
        <v>163.25000000000341</v>
      </c>
      <c r="K5" s="62">
        <v>1276.5</v>
      </c>
      <c r="L5" s="62">
        <v>1364</v>
      </c>
      <c r="M5" s="63">
        <v>0.93585043988269789</v>
      </c>
      <c r="N5" s="62">
        <v>-87.5</v>
      </c>
      <c r="O5" s="62">
        <v>1298</v>
      </c>
      <c r="P5" s="62">
        <v>1023</v>
      </c>
      <c r="Q5" s="63">
        <v>1.2688172043010753</v>
      </c>
      <c r="R5" s="62">
        <v>275</v>
      </c>
      <c r="S5" s="83">
        <f t="shared" si="1"/>
        <v>5514.916666666667</v>
      </c>
      <c r="T5" s="83">
        <f t="shared" si="2"/>
        <v>5372.6666666666633</v>
      </c>
      <c r="U5" s="84">
        <f t="shared" si="3"/>
        <v>1.0264766100012415</v>
      </c>
      <c r="V5" s="83">
        <f t="shared" si="4"/>
        <v>142.25000000000364</v>
      </c>
    </row>
    <row r="6" spans="1:22">
      <c r="A6" t="str">
        <f t="shared" si="0"/>
        <v>127810</v>
      </c>
      <c r="B6" s="22" t="s">
        <v>18</v>
      </c>
      <c r="C6" s="62">
        <v>1020.3666666666667</v>
      </c>
      <c r="D6" s="62">
        <v>1116.5</v>
      </c>
      <c r="E6" s="63">
        <v>0.91389759665621739</v>
      </c>
      <c r="F6" s="62">
        <v>-96.133333333333326</v>
      </c>
      <c r="G6" s="62">
        <v>942.75</v>
      </c>
      <c r="H6" s="62">
        <v>731</v>
      </c>
      <c r="I6" s="63">
        <v>1.2896716826265391</v>
      </c>
      <c r="J6" s="62">
        <v>211.75</v>
      </c>
      <c r="K6" s="62">
        <v>682.75</v>
      </c>
      <c r="L6" s="62">
        <v>682</v>
      </c>
      <c r="M6" s="63">
        <v>1.0010997067448681</v>
      </c>
      <c r="N6" s="62">
        <v>0.75</v>
      </c>
      <c r="O6" s="62">
        <v>858</v>
      </c>
      <c r="P6" s="62">
        <v>682</v>
      </c>
      <c r="Q6" s="63">
        <v>1.2580645161290323</v>
      </c>
      <c r="R6" s="62">
        <v>176</v>
      </c>
      <c r="S6" s="83">
        <f t="shared" si="1"/>
        <v>3503.8666666666668</v>
      </c>
      <c r="T6" s="83">
        <f t="shared" si="2"/>
        <v>3211.5</v>
      </c>
      <c r="U6" s="84">
        <f t="shared" si="3"/>
        <v>1.0910374176137838</v>
      </c>
      <c r="V6" s="83">
        <f t="shared" si="4"/>
        <v>292.36666666666679</v>
      </c>
    </row>
    <row r="7" spans="1:22">
      <c r="A7" t="str">
        <f t="shared" si="0"/>
        <v>109011</v>
      </c>
      <c r="B7" s="22" t="s">
        <v>15</v>
      </c>
      <c r="C7" s="62">
        <v>1621.5</v>
      </c>
      <c r="D7" s="62">
        <v>1627.25</v>
      </c>
      <c r="E7" s="63">
        <v>0.99646643109540634</v>
      </c>
      <c r="F7" s="62">
        <v>-5.75</v>
      </c>
      <c r="G7" s="62">
        <v>1342.5</v>
      </c>
      <c r="H7" s="62">
        <v>1109</v>
      </c>
      <c r="I7" s="63">
        <v>1.2105500450856628</v>
      </c>
      <c r="J7" s="62">
        <v>233.5</v>
      </c>
      <c r="K7" s="62">
        <v>1023</v>
      </c>
      <c r="L7" s="62">
        <v>1022.5</v>
      </c>
      <c r="M7" s="63">
        <v>1.0004889975550122</v>
      </c>
      <c r="N7" s="62">
        <v>0.5</v>
      </c>
      <c r="O7" s="62">
        <v>1298.25</v>
      </c>
      <c r="P7" s="62">
        <v>1023</v>
      </c>
      <c r="Q7" s="63">
        <v>1.2690615835777126</v>
      </c>
      <c r="R7" s="62">
        <v>275.25</v>
      </c>
      <c r="S7" s="83">
        <f t="shared" si="1"/>
        <v>5285.25</v>
      </c>
      <c r="T7" s="83">
        <f t="shared" si="2"/>
        <v>4781.75</v>
      </c>
      <c r="U7" s="84">
        <f t="shared" si="3"/>
        <v>1.1052961781774455</v>
      </c>
      <c r="V7" s="83">
        <f t="shared" si="4"/>
        <v>503.5</v>
      </c>
    </row>
    <row r="8" spans="1:22">
      <c r="A8" t="str">
        <f t="shared" si="0"/>
        <v>109012</v>
      </c>
      <c r="B8" s="22" t="s">
        <v>22</v>
      </c>
      <c r="C8" s="62">
        <v>1131</v>
      </c>
      <c r="D8" s="62">
        <v>1118.5</v>
      </c>
      <c r="E8" s="63">
        <v>1.0111756817165847</v>
      </c>
      <c r="F8" s="62">
        <v>12.5</v>
      </c>
      <c r="G8" s="62">
        <v>1161.75</v>
      </c>
      <c r="H8" s="62">
        <v>934.75</v>
      </c>
      <c r="I8" s="63">
        <v>1.2428456806632791</v>
      </c>
      <c r="J8" s="62">
        <v>227</v>
      </c>
      <c r="K8" s="62">
        <v>1023</v>
      </c>
      <c r="L8" s="62">
        <v>1023</v>
      </c>
      <c r="M8" s="63">
        <v>1</v>
      </c>
      <c r="N8" s="62">
        <v>0</v>
      </c>
      <c r="O8" s="62">
        <v>729.75</v>
      </c>
      <c r="P8" s="62">
        <v>353</v>
      </c>
      <c r="Q8" s="63">
        <v>2.0672804532577902</v>
      </c>
      <c r="R8" s="62">
        <v>376.75</v>
      </c>
      <c r="S8" s="83">
        <f t="shared" si="1"/>
        <v>4045.5</v>
      </c>
      <c r="T8" s="83">
        <f t="shared" si="2"/>
        <v>3429.25</v>
      </c>
      <c r="U8" s="84">
        <f t="shared" si="3"/>
        <v>1.1797040169133193</v>
      </c>
      <c r="V8" s="83">
        <f t="shared" si="4"/>
        <v>616.25</v>
      </c>
    </row>
    <row r="9" spans="1:22">
      <c r="A9" t="str">
        <f t="shared" si="0"/>
        <v>127817</v>
      </c>
      <c r="B9" s="22" t="s">
        <v>23</v>
      </c>
      <c r="C9" s="62">
        <v>1490</v>
      </c>
      <c r="D9" s="62">
        <v>1483.5</v>
      </c>
      <c r="E9" s="63">
        <v>1.00438153016515</v>
      </c>
      <c r="F9" s="62">
        <v>6.5</v>
      </c>
      <c r="G9" s="62">
        <v>726</v>
      </c>
      <c r="H9" s="62">
        <v>745.75</v>
      </c>
      <c r="I9" s="63">
        <v>0.97351659403285284</v>
      </c>
      <c r="J9" s="62">
        <v>-19.75</v>
      </c>
      <c r="K9" s="62">
        <v>1353</v>
      </c>
      <c r="L9" s="62">
        <v>1364</v>
      </c>
      <c r="M9" s="63">
        <v>0.99193548387096775</v>
      </c>
      <c r="N9" s="62">
        <v>-11</v>
      </c>
      <c r="O9" s="62">
        <v>693</v>
      </c>
      <c r="P9" s="62">
        <v>682</v>
      </c>
      <c r="Q9" s="63">
        <v>1.0161290322580645</v>
      </c>
      <c r="R9" s="62">
        <v>11</v>
      </c>
      <c r="S9" s="83">
        <f t="shared" si="1"/>
        <v>4262</v>
      </c>
      <c r="T9" s="83">
        <f t="shared" si="2"/>
        <v>4275.25</v>
      </c>
      <c r="U9" s="84">
        <f t="shared" si="3"/>
        <v>0.99690076603707389</v>
      </c>
      <c r="V9" s="83">
        <f t="shared" si="4"/>
        <v>-13.25</v>
      </c>
    </row>
    <row r="10" spans="1:22">
      <c r="A10" t="str">
        <f t="shared" si="0"/>
        <v>109005</v>
      </c>
      <c r="B10" s="22" t="s">
        <v>16</v>
      </c>
      <c r="C10" s="62">
        <v>1103.25</v>
      </c>
      <c r="D10" s="62">
        <v>1122</v>
      </c>
      <c r="E10" s="63">
        <v>0.98328877005347592</v>
      </c>
      <c r="F10" s="62">
        <v>-18.75</v>
      </c>
      <c r="G10" s="62">
        <v>1393</v>
      </c>
      <c r="H10" s="62">
        <v>1086.5</v>
      </c>
      <c r="I10" s="63">
        <v>1.2820984813621721</v>
      </c>
      <c r="J10" s="62">
        <v>306.5</v>
      </c>
      <c r="K10" s="62">
        <v>682</v>
      </c>
      <c r="L10" s="62">
        <v>682</v>
      </c>
      <c r="M10" s="63">
        <v>1</v>
      </c>
      <c r="N10" s="62">
        <v>0</v>
      </c>
      <c r="O10" s="62">
        <v>1265</v>
      </c>
      <c r="P10" s="62">
        <v>682</v>
      </c>
      <c r="Q10" s="63">
        <v>1.8548387096774193</v>
      </c>
      <c r="R10" s="62">
        <v>583</v>
      </c>
      <c r="S10" s="83">
        <f t="shared" si="1"/>
        <v>4443.25</v>
      </c>
      <c r="T10" s="83">
        <f t="shared" si="2"/>
        <v>3572.5</v>
      </c>
      <c r="U10" s="84">
        <f t="shared" si="3"/>
        <v>1.243736878936319</v>
      </c>
      <c r="V10" s="83">
        <f t="shared" si="4"/>
        <v>870.75</v>
      </c>
    </row>
    <row r="11" spans="1:22">
      <c r="A11" t="str">
        <f t="shared" si="0"/>
        <v>127811</v>
      </c>
      <c r="B11" s="22" t="s">
        <v>14</v>
      </c>
      <c r="C11" s="62">
        <v>790</v>
      </c>
      <c r="D11" s="62">
        <v>1033.75</v>
      </c>
      <c r="E11" s="63">
        <v>0.76420798065296247</v>
      </c>
      <c r="F11" s="62">
        <v>-243.75</v>
      </c>
      <c r="G11" s="62">
        <v>1577.25</v>
      </c>
      <c r="H11" s="62">
        <v>1492.75</v>
      </c>
      <c r="I11" s="63">
        <v>1.0566069335119745</v>
      </c>
      <c r="J11" s="62">
        <v>84.5</v>
      </c>
      <c r="K11" s="62">
        <v>682.5</v>
      </c>
      <c r="L11" s="62">
        <v>682.5</v>
      </c>
      <c r="M11" s="63">
        <v>1</v>
      </c>
      <c r="N11" s="62">
        <v>0</v>
      </c>
      <c r="O11" s="62">
        <v>968</v>
      </c>
      <c r="P11" s="62">
        <v>682</v>
      </c>
      <c r="Q11" s="63">
        <v>1.4193548387096775</v>
      </c>
      <c r="R11" s="62">
        <v>286</v>
      </c>
      <c r="S11" s="83">
        <f t="shared" si="1"/>
        <v>4017.75</v>
      </c>
      <c r="T11" s="83">
        <f t="shared" si="2"/>
        <v>3891</v>
      </c>
      <c r="U11" s="84">
        <f t="shared" si="3"/>
        <v>1.0325751734772552</v>
      </c>
      <c r="V11" s="83">
        <f t="shared" si="4"/>
        <v>126.75</v>
      </c>
    </row>
    <row r="12" spans="1:22">
      <c r="A12" t="str">
        <f t="shared" si="0"/>
        <v>127807</v>
      </c>
      <c r="B12" s="22" t="s">
        <v>21</v>
      </c>
      <c r="C12" s="62">
        <v>1312.25</v>
      </c>
      <c r="D12" s="62">
        <v>1387.25</v>
      </c>
      <c r="E12" s="63">
        <v>0.94593620472157147</v>
      </c>
      <c r="F12" s="62">
        <v>-75</v>
      </c>
      <c r="G12" s="62">
        <v>1209.5</v>
      </c>
      <c r="H12" s="62">
        <v>1115</v>
      </c>
      <c r="I12" s="63">
        <v>1.0847533632286996</v>
      </c>
      <c r="J12" s="62">
        <v>94.5</v>
      </c>
      <c r="K12" s="62">
        <v>1023</v>
      </c>
      <c r="L12" s="62">
        <v>1023</v>
      </c>
      <c r="M12" s="63">
        <v>1</v>
      </c>
      <c r="N12" s="62">
        <v>0</v>
      </c>
      <c r="O12" s="62">
        <v>858</v>
      </c>
      <c r="P12" s="62">
        <v>682</v>
      </c>
      <c r="Q12" s="63">
        <v>1.2580645161290323</v>
      </c>
      <c r="R12" s="62">
        <v>176</v>
      </c>
      <c r="S12" s="83">
        <f t="shared" si="1"/>
        <v>4402.75</v>
      </c>
      <c r="T12" s="83">
        <f t="shared" si="2"/>
        <v>4207.25</v>
      </c>
      <c r="U12" s="84">
        <f t="shared" si="3"/>
        <v>1.0464674074514231</v>
      </c>
      <c r="V12" s="83">
        <f t="shared" si="4"/>
        <v>195.5</v>
      </c>
    </row>
    <row r="13" spans="1:22">
      <c r="A13" t="str">
        <f t="shared" si="0"/>
        <v>127050</v>
      </c>
      <c r="B13" s="22" t="s">
        <v>24</v>
      </c>
      <c r="C13" s="62">
        <v>1441.25</v>
      </c>
      <c r="D13" s="62">
        <v>1490.75</v>
      </c>
      <c r="E13" s="63">
        <v>0.96679523729666272</v>
      </c>
      <c r="F13" s="62">
        <v>-49.5</v>
      </c>
      <c r="G13" s="62">
        <v>1862</v>
      </c>
      <c r="H13" s="62">
        <v>1881</v>
      </c>
      <c r="I13" s="63">
        <v>0.98989898989898994</v>
      </c>
      <c r="J13" s="62">
        <v>-19</v>
      </c>
      <c r="K13" s="62">
        <v>891</v>
      </c>
      <c r="L13" s="62">
        <v>682</v>
      </c>
      <c r="M13" s="63">
        <v>1.3064516129032258</v>
      </c>
      <c r="N13" s="62">
        <v>209</v>
      </c>
      <c r="O13" s="62">
        <v>1111</v>
      </c>
      <c r="P13" s="62">
        <v>1022.75</v>
      </c>
      <c r="Q13" s="63">
        <v>1.0862869714006356</v>
      </c>
      <c r="R13" s="62">
        <v>88.25</v>
      </c>
      <c r="S13" s="83">
        <f t="shared" si="1"/>
        <v>5305.25</v>
      </c>
      <c r="T13" s="83">
        <f t="shared" si="2"/>
        <v>5076.5</v>
      </c>
      <c r="U13" s="84">
        <f t="shared" si="3"/>
        <v>1.0450605732295872</v>
      </c>
      <c r="V13" s="83">
        <f t="shared" si="4"/>
        <v>228.75</v>
      </c>
    </row>
    <row r="14" spans="1:22">
      <c r="A14" t="str">
        <f t="shared" si="0"/>
        <v>127051</v>
      </c>
      <c r="B14" s="22" t="s">
        <v>25</v>
      </c>
      <c r="C14" s="62">
        <v>1524.25</v>
      </c>
      <c r="D14" s="62">
        <v>1565</v>
      </c>
      <c r="E14" s="64">
        <v>0.97396166134185302</v>
      </c>
      <c r="F14" s="62">
        <v>-40.75</v>
      </c>
      <c r="G14" s="62">
        <v>1832.75</v>
      </c>
      <c r="H14" s="62">
        <v>2072.5</v>
      </c>
      <c r="I14" s="63">
        <v>0.88431845597104941</v>
      </c>
      <c r="J14" s="62">
        <v>-239.75</v>
      </c>
      <c r="K14" s="62">
        <v>791.75</v>
      </c>
      <c r="L14" s="62">
        <v>682</v>
      </c>
      <c r="M14" s="63">
        <v>1.1609237536656891</v>
      </c>
      <c r="N14" s="62">
        <v>109.75</v>
      </c>
      <c r="O14" s="62">
        <v>1222.75</v>
      </c>
      <c r="P14" s="62">
        <v>1023</v>
      </c>
      <c r="Q14" s="63">
        <v>1.1952590420332356</v>
      </c>
      <c r="R14" s="62">
        <v>199.75</v>
      </c>
      <c r="S14" s="83">
        <f t="shared" si="1"/>
        <v>5371.5</v>
      </c>
      <c r="T14" s="83">
        <f t="shared" si="2"/>
        <v>5342.5</v>
      </c>
      <c r="U14" s="84">
        <f t="shared" si="3"/>
        <v>1.0054281703322414</v>
      </c>
      <c r="V14" s="83">
        <f t="shared" si="4"/>
        <v>29</v>
      </c>
    </row>
    <row r="15" spans="1:22" s="5" customFormat="1">
      <c r="A15"/>
      <c r="B15" s="65" t="s">
        <v>273</v>
      </c>
      <c r="C15" s="66">
        <v>19031.416666666664</v>
      </c>
      <c r="D15" s="66">
        <v>20136.333333333332</v>
      </c>
      <c r="E15" s="67">
        <v>0.94512820937277553</v>
      </c>
      <c r="F15" s="66">
        <v>-1104.9166666666679</v>
      </c>
      <c r="G15" s="66">
        <v>19111.2</v>
      </c>
      <c r="H15" s="66">
        <v>17266.249999999996</v>
      </c>
      <c r="I15" s="68">
        <v>1.1068529645985667</v>
      </c>
      <c r="J15" s="66">
        <v>1844.9500000000044</v>
      </c>
      <c r="K15" s="66">
        <v>14092.916666666666</v>
      </c>
      <c r="L15" s="66">
        <v>14146</v>
      </c>
      <c r="M15" s="67">
        <v>0.99624746689287902</v>
      </c>
      <c r="N15" s="66">
        <v>-53.08333333333394</v>
      </c>
      <c r="O15" s="66">
        <v>15029.25</v>
      </c>
      <c r="P15" s="66">
        <v>11628</v>
      </c>
      <c r="Q15" s="67">
        <v>1.2925051599587203</v>
      </c>
      <c r="R15" s="66">
        <v>3401.25</v>
      </c>
      <c r="S15" s="85">
        <f t="shared" si="1"/>
        <v>67264.783333333326</v>
      </c>
      <c r="T15" s="85">
        <f t="shared" si="2"/>
        <v>63176.583333333328</v>
      </c>
      <c r="U15" s="86">
        <f t="shared" si="3"/>
        <v>1.0647106852618125</v>
      </c>
      <c r="V15" s="85">
        <f t="shared" si="4"/>
        <v>4088.1999999999971</v>
      </c>
    </row>
    <row r="16" spans="1:22">
      <c r="A16" t="str">
        <f t="shared" si="0"/>
        <v>109007</v>
      </c>
      <c r="B16" s="22" t="s">
        <v>27</v>
      </c>
      <c r="C16" s="62">
        <v>1784.5</v>
      </c>
      <c r="D16" s="62">
        <v>1864</v>
      </c>
      <c r="E16" s="63">
        <v>0.95734978540772531</v>
      </c>
      <c r="F16" s="62">
        <v>-79.5</v>
      </c>
      <c r="G16" s="62">
        <v>313</v>
      </c>
      <c r="H16" s="62">
        <v>375.25</v>
      </c>
      <c r="I16" s="63">
        <v>0.83411059293804135</v>
      </c>
      <c r="J16" s="62">
        <v>-62.25</v>
      </c>
      <c r="K16" s="62">
        <v>1353</v>
      </c>
      <c r="L16" s="62">
        <v>1364</v>
      </c>
      <c r="M16" s="63">
        <v>0.99193548387096775</v>
      </c>
      <c r="N16" s="62">
        <v>-11</v>
      </c>
      <c r="O16" s="62">
        <v>319</v>
      </c>
      <c r="P16" s="62">
        <v>341</v>
      </c>
      <c r="Q16" s="63">
        <v>0.93548387096774188</v>
      </c>
      <c r="R16" s="62">
        <v>-22</v>
      </c>
      <c r="S16" s="83">
        <f t="shared" si="1"/>
        <v>3769.5</v>
      </c>
      <c r="T16" s="83">
        <f t="shared" si="2"/>
        <v>3944.25</v>
      </c>
      <c r="U16" s="84">
        <f t="shared" si="3"/>
        <v>0.95569499904924893</v>
      </c>
      <c r="V16" s="83">
        <f t="shared" si="4"/>
        <v>-174.75</v>
      </c>
    </row>
    <row r="17" spans="1:22">
      <c r="A17" t="str">
        <f t="shared" si="0"/>
        <v>101141</v>
      </c>
      <c r="B17" s="22" t="s">
        <v>30</v>
      </c>
      <c r="C17" s="62">
        <v>5715.833333333333</v>
      </c>
      <c r="D17" s="62">
        <v>6111</v>
      </c>
      <c r="E17" s="63">
        <v>0.93533518791250747</v>
      </c>
      <c r="F17" s="62">
        <v>-395.16666666666697</v>
      </c>
      <c r="G17" s="62">
        <v>471.5</v>
      </c>
      <c r="H17" s="62">
        <v>360.5</v>
      </c>
      <c r="I17" s="63">
        <v>1.3079056865464633</v>
      </c>
      <c r="J17" s="62">
        <v>111</v>
      </c>
      <c r="K17" s="62">
        <v>5848.7666666666664</v>
      </c>
      <c r="L17" s="62">
        <v>6105.5333333333301</v>
      </c>
      <c r="M17" s="63">
        <v>0.9579452518480509</v>
      </c>
      <c r="N17" s="62">
        <v>-256.7666666666637</v>
      </c>
      <c r="O17" s="62">
        <v>448.5</v>
      </c>
      <c r="P17" s="62">
        <v>356.5</v>
      </c>
      <c r="Q17" s="63">
        <v>1.2580645161290323</v>
      </c>
      <c r="R17" s="62">
        <v>92</v>
      </c>
      <c r="S17" s="83">
        <f t="shared" si="1"/>
        <v>12484.599999999999</v>
      </c>
      <c r="T17" s="83">
        <f t="shared" si="2"/>
        <v>12933.533333333329</v>
      </c>
      <c r="U17" s="84">
        <f t="shared" si="3"/>
        <v>0.96528919655881629</v>
      </c>
      <c r="V17" s="83">
        <f t="shared" si="4"/>
        <v>-448.93333333333067</v>
      </c>
    </row>
    <row r="18" spans="1:22">
      <c r="A18" t="str">
        <f t="shared" si="0"/>
        <v>101951</v>
      </c>
      <c r="B18" s="22" t="s">
        <v>29</v>
      </c>
      <c r="C18" s="62">
        <v>1415.3333333333333</v>
      </c>
      <c r="D18" s="62">
        <v>1449.6666666666667</v>
      </c>
      <c r="E18" s="63">
        <v>0.9763163945734652</v>
      </c>
      <c r="F18" s="62">
        <v>-34.333333333333485</v>
      </c>
      <c r="G18" s="62">
        <v>1094.25</v>
      </c>
      <c r="H18" s="62">
        <v>1119.75</v>
      </c>
      <c r="I18" s="63">
        <v>0.97722705961152045</v>
      </c>
      <c r="J18" s="62">
        <v>-25.5</v>
      </c>
      <c r="K18" s="62">
        <v>1012</v>
      </c>
      <c r="L18" s="62">
        <v>1023</v>
      </c>
      <c r="M18" s="63">
        <v>0.989247311827957</v>
      </c>
      <c r="N18" s="62">
        <v>-11</v>
      </c>
      <c r="O18" s="62">
        <v>726</v>
      </c>
      <c r="P18" s="62">
        <v>341</v>
      </c>
      <c r="Q18" s="63">
        <v>2.129032258064516</v>
      </c>
      <c r="R18" s="62">
        <v>385</v>
      </c>
      <c r="S18" s="83">
        <f t="shared" si="1"/>
        <v>4247.583333333333</v>
      </c>
      <c r="T18" s="83">
        <f t="shared" si="2"/>
        <v>3933.416666666667</v>
      </c>
      <c r="U18" s="84">
        <f t="shared" si="3"/>
        <v>1.0798711891697208</v>
      </c>
      <c r="V18" s="83">
        <f t="shared" si="4"/>
        <v>314.16666666666606</v>
      </c>
    </row>
    <row r="19" spans="1:22">
      <c r="A19" t="str">
        <f t="shared" si="0"/>
        <v>101952</v>
      </c>
      <c r="B19" s="22" t="s">
        <v>28</v>
      </c>
      <c r="C19" s="62">
        <v>1374.75</v>
      </c>
      <c r="D19" s="62">
        <v>1467.5</v>
      </c>
      <c r="E19" s="63">
        <v>0.93679727427597959</v>
      </c>
      <c r="F19" s="62">
        <v>-92.75</v>
      </c>
      <c r="G19" s="62">
        <v>1126.75</v>
      </c>
      <c r="H19" s="62">
        <v>1139.25</v>
      </c>
      <c r="I19" s="63">
        <v>0.98902786921220098</v>
      </c>
      <c r="J19" s="62">
        <v>-12.5</v>
      </c>
      <c r="K19" s="62">
        <v>1023</v>
      </c>
      <c r="L19" s="62">
        <v>1023</v>
      </c>
      <c r="M19" s="63">
        <v>1</v>
      </c>
      <c r="N19" s="62">
        <v>0</v>
      </c>
      <c r="O19" s="62">
        <v>539</v>
      </c>
      <c r="P19" s="62">
        <v>341</v>
      </c>
      <c r="Q19" s="63">
        <v>1.5806451612903225</v>
      </c>
      <c r="R19" s="62">
        <v>198</v>
      </c>
      <c r="S19" s="83">
        <f t="shared" si="1"/>
        <v>4063.5</v>
      </c>
      <c r="T19" s="83">
        <f t="shared" si="2"/>
        <v>3970.75</v>
      </c>
      <c r="U19" s="84">
        <f t="shared" si="3"/>
        <v>1.0233583076245041</v>
      </c>
      <c r="V19" s="83">
        <f t="shared" si="4"/>
        <v>92.75</v>
      </c>
    </row>
    <row r="20" spans="1:22">
      <c r="A20" t="str">
        <f t="shared" si="0"/>
        <v>101953</v>
      </c>
      <c r="B20" s="22" t="s">
        <v>26</v>
      </c>
      <c r="C20" s="62">
        <v>1378.25</v>
      </c>
      <c r="D20" s="62">
        <v>1433.75</v>
      </c>
      <c r="E20" s="63">
        <v>0.96129032258064517</v>
      </c>
      <c r="F20" s="62">
        <v>-55.5</v>
      </c>
      <c r="G20" s="62">
        <v>1401.9833333333333</v>
      </c>
      <c r="H20" s="62">
        <v>1105.7333333333333</v>
      </c>
      <c r="I20" s="63">
        <v>1.2679217412275412</v>
      </c>
      <c r="J20" s="62">
        <v>296.25</v>
      </c>
      <c r="K20" s="62">
        <v>1017</v>
      </c>
      <c r="L20" s="62">
        <v>1023</v>
      </c>
      <c r="M20" s="63">
        <v>0.99413489736070382</v>
      </c>
      <c r="N20" s="62">
        <v>-6</v>
      </c>
      <c r="O20" s="62">
        <v>759</v>
      </c>
      <c r="P20" s="62">
        <v>341</v>
      </c>
      <c r="Q20" s="63">
        <v>2.225806451612903</v>
      </c>
      <c r="R20" s="62">
        <v>418</v>
      </c>
      <c r="S20" s="83">
        <f t="shared" si="1"/>
        <v>4556.2333333333336</v>
      </c>
      <c r="T20" s="83">
        <f t="shared" si="2"/>
        <v>3903.4833333333336</v>
      </c>
      <c r="U20" s="84">
        <f t="shared" si="3"/>
        <v>1.1672224380788099</v>
      </c>
      <c r="V20" s="83">
        <f t="shared" si="4"/>
        <v>652.75</v>
      </c>
    </row>
    <row r="21" spans="1:22">
      <c r="A21" t="str">
        <f t="shared" si="0"/>
        <v>104008</v>
      </c>
      <c r="B21" s="22" t="s">
        <v>31</v>
      </c>
      <c r="C21" s="62">
        <v>2368.9166666666665</v>
      </c>
      <c r="D21" s="62">
        <v>2620.4166666666601</v>
      </c>
      <c r="E21" s="63">
        <v>0.90402289712196127</v>
      </c>
      <c r="F21" s="62">
        <v>-251.49999999999363</v>
      </c>
      <c r="G21" s="62">
        <v>1079.4166666666667</v>
      </c>
      <c r="H21" s="62">
        <v>1124.3333333333333</v>
      </c>
      <c r="I21" s="63">
        <v>0.96005040023717758</v>
      </c>
      <c r="J21" s="62">
        <v>-44.916666666666515</v>
      </c>
      <c r="K21" s="62">
        <v>1950.5</v>
      </c>
      <c r="L21" s="62">
        <v>2044.5</v>
      </c>
      <c r="M21" s="63">
        <v>0.95402298850574707</v>
      </c>
      <c r="N21" s="62">
        <v>-94</v>
      </c>
      <c r="O21" s="62">
        <v>737</v>
      </c>
      <c r="P21" s="62">
        <v>682</v>
      </c>
      <c r="Q21" s="63">
        <v>1.0806451612903225</v>
      </c>
      <c r="R21" s="62">
        <v>55</v>
      </c>
      <c r="S21" s="83">
        <f t="shared" si="1"/>
        <v>6135.8333333333339</v>
      </c>
      <c r="T21" s="83">
        <f t="shared" si="2"/>
        <v>6471.2499999999927</v>
      </c>
      <c r="U21" s="84">
        <f t="shared" si="3"/>
        <v>0.94816817976949441</v>
      </c>
      <c r="V21" s="83">
        <f t="shared" si="4"/>
        <v>-335.41666666665878</v>
      </c>
    </row>
    <row r="22" spans="1:22">
      <c r="A22" t="str">
        <f t="shared" si="0"/>
        <v>104009</v>
      </c>
      <c r="B22" s="22" t="s">
        <v>32</v>
      </c>
      <c r="C22" s="62">
        <v>2267.1333333333332</v>
      </c>
      <c r="D22" s="62">
        <v>2615.6666666666633</v>
      </c>
      <c r="E22" s="64">
        <v>0.86675162482477486</v>
      </c>
      <c r="F22" s="62">
        <v>-348.53333333333012</v>
      </c>
      <c r="G22" s="62">
        <v>727.91666666666663</v>
      </c>
      <c r="H22" s="62">
        <v>740.74999999999932</v>
      </c>
      <c r="I22" s="63">
        <v>0.98267521655979384</v>
      </c>
      <c r="J22" s="62">
        <v>-12.833333333332689</v>
      </c>
      <c r="K22" s="62">
        <v>1430</v>
      </c>
      <c r="L22" s="62">
        <v>1705</v>
      </c>
      <c r="M22" s="63">
        <v>0.83870967741935487</v>
      </c>
      <c r="N22" s="62">
        <v>-275</v>
      </c>
      <c r="O22" s="62">
        <v>671.5</v>
      </c>
      <c r="P22" s="62">
        <v>682.5</v>
      </c>
      <c r="Q22" s="63">
        <v>0.98388278388278383</v>
      </c>
      <c r="R22" s="62">
        <v>-11</v>
      </c>
      <c r="S22" s="83">
        <f t="shared" si="1"/>
        <v>5096.5499999999993</v>
      </c>
      <c r="T22" s="83">
        <f t="shared" si="2"/>
        <v>5743.9166666666624</v>
      </c>
      <c r="U22" s="84">
        <f t="shared" si="3"/>
        <v>0.88729525439958268</v>
      </c>
      <c r="V22" s="83">
        <f t="shared" si="4"/>
        <v>-647.36666666666315</v>
      </c>
    </row>
    <row r="23" spans="1:22" s="5" customFormat="1">
      <c r="A23"/>
      <c r="B23" s="65" t="s">
        <v>274</v>
      </c>
      <c r="C23" s="66">
        <v>16304.716666666665</v>
      </c>
      <c r="D23" s="66">
        <v>17561.999999999989</v>
      </c>
      <c r="E23" s="67">
        <v>0.92840887522301985</v>
      </c>
      <c r="F23" s="66">
        <v>-1257.2833333333238</v>
      </c>
      <c r="G23" s="66">
        <v>6214.8166666666675</v>
      </c>
      <c r="H23" s="66">
        <v>5965.5666666666657</v>
      </c>
      <c r="I23" s="68">
        <v>1.0417814457413941</v>
      </c>
      <c r="J23" s="66">
        <v>249.25000000000182</v>
      </c>
      <c r="K23" s="66">
        <v>13634.266666666666</v>
      </c>
      <c r="L23" s="66">
        <v>14288.033333333329</v>
      </c>
      <c r="M23" s="67">
        <v>0.95424376109611564</v>
      </c>
      <c r="N23" s="66">
        <v>-653.76666666666279</v>
      </c>
      <c r="O23" s="66">
        <v>4200</v>
      </c>
      <c r="P23" s="66">
        <v>3085</v>
      </c>
      <c r="Q23" s="67">
        <v>1.3614262560777959</v>
      </c>
      <c r="R23" s="66">
        <v>1115</v>
      </c>
      <c r="S23" s="85">
        <f t="shared" si="1"/>
        <v>40353.800000000003</v>
      </c>
      <c r="T23" s="85">
        <f t="shared" si="2"/>
        <v>40900.599999999984</v>
      </c>
      <c r="U23" s="86">
        <f t="shared" si="3"/>
        <v>0.98663100296817208</v>
      </c>
      <c r="V23" s="85">
        <f t="shared" si="4"/>
        <v>-546.79999999998108</v>
      </c>
    </row>
    <row r="24" spans="1:22">
      <c r="A24" t="str">
        <f t="shared" si="0"/>
        <v>103101</v>
      </c>
      <c r="B24" s="22" t="s">
        <v>266</v>
      </c>
      <c r="C24" s="62">
        <v>1533</v>
      </c>
      <c r="D24" s="62">
        <v>1599.25</v>
      </c>
      <c r="E24" s="63">
        <v>0.958574331717993</v>
      </c>
      <c r="F24" s="62">
        <v>-66.25</v>
      </c>
      <c r="G24" s="62">
        <v>818.25</v>
      </c>
      <c r="H24" s="62">
        <v>1178.25</v>
      </c>
      <c r="I24" s="63">
        <v>0.69446212603437296</v>
      </c>
      <c r="J24" s="62">
        <v>-360</v>
      </c>
      <c r="K24" s="62">
        <v>682</v>
      </c>
      <c r="L24" s="62">
        <v>682</v>
      </c>
      <c r="M24" s="63">
        <v>1</v>
      </c>
      <c r="N24" s="62">
        <v>0</v>
      </c>
      <c r="O24" s="62">
        <v>0</v>
      </c>
      <c r="P24" s="62">
        <v>0</v>
      </c>
      <c r="Q24" s="63" t="s">
        <v>271</v>
      </c>
      <c r="R24" s="62">
        <v>0</v>
      </c>
      <c r="S24" s="83">
        <f t="shared" si="1"/>
        <v>3033.25</v>
      </c>
      <c r="T24" s="83">
        <f t="shared" si="2"/>
        <v>3459.5</v>
      </c>
      <c r="U24" s="84">
        <f t="shared" si="3"/>
        <v>0.87678855325914151</v>
      </c>
      <c r="V24" s="83">
        <f t="shared" si="4"/>
        <v>-426.25</v>
      </c>
    </row>
    <row r="25" spans="1:22">
      <c r="A25" t="str">
        <f t="shared" si="0"/>
        <v>101107</v>
      </c>
      <c r="B25" s="22" t="s">
        <v>49</v>
      </c>
      <c r="C25" s="62">
        <v>6965.416666666667</v>
      </c>
      <c r="D25" s="62">
        <v>7078.25</v>
      </c>
      <c r="E25" s="63">
        <v>0.98405914832997798</v>
      </c>
      <c r="F25" s="62">
        <v>-112.83333333333303</v>
      </c>
      <c r="G25" s="62">
        <v>708</v>
      </c>
      <c r="H25" s="62">
        <v>749</v>
      </c>
      <c r="I25" s="63">
        <v>0.94526034712950602</v>
      </c>
      <c r="J25" s="62">
        <v>-41</v>
      </c>
      <c r="K25" s="62">
        <v>6358.5</v>
      </c>
      <c r="L25" s="62">
        <v>6468</v>
      </c>
      <c r="M25" s="63">
        <v>0.98307050092764381</v>
      </c>
      <c r="N25" s="62">
        <v>-109.5</v>
      </c>
      <c r="O25" s="62">
        <v>726</v>
      </c>
      <c r="P25" s="62">
        <v>682</v>
      </c>
      <c r="Q25" s="63">
        <v>1.064516129032258</v>
      </c>
      <c r="R25" s="62">
        <v>44</v>
      </c>
      <c r="S25" s="83">
        <f t="shared" si="1"/>
        <v>14757.916666666668</v>
      </c>
      <c r="T25" s="83">
        <f t="shared" si="2"/>
        <v>14977.25</v>
      </c>
      <c r="U25" s="84">
        <f t="shared" si="3"/>
        <v>0.98535556705447713</v>
      </c>
      <c r="V25" s="83">
        <f t="shared" si="4"/>
        <v>-219.33333333333212</v>
      </c>
    </row>
    <row r="26" spans="1:22">
      <c r="A26" t="str">
        <f t="shared" si="0"/>
        <v>101179</v>
      </c>
      <c r="B26" s="22" t="s">
        <v>53</v>
      </c>
      <c r="C26" s="62">
        <v>1038.9166666666667</v>
      </c>
      <c r="D26" s="62">
        <v>1076.25</v>
      </c>
      <c r="E26" s="63">
        <v>0.96531165311653111</v>
      </c>
      <c r="F26" s="62">
        <v>-37.333333333333258</v>
      </c>
      <c r="G26" s="62">
        <v>1095.1666666666667</v>
      </c>
      <c r="H26" s="62">
        <v>1205.9166666666699</v>
      </c>
      <c r="I26" s="63">
        <v>0.90816114988597629</v>
      </c>
      <c r="J26" s="62">
        <v>-110.75000000000318</v>
      </c>
      <c r="K26" s="62">
        <v>713</v>
      </c>
      <c r="L26" s="62">
        <v>713</v>
      </c>
      <c r="M26" s="63">
        <v>1</v>
      </c>
      <c r="N26" s="62">
        <v>0</v>
      </c>
      <c r="O26" s="62">
        <v>942</v>
      </c>
      <c r="P26" s="62">
        <v>1069.5</v>
      </c>
      <c r="Q26" s="63">
        <v>0.88078541374474051</v>
      </c>
      <c r="R26" s="62">
        <v>-127.5</v>
      </c>
      <c r="S26" s="83">
        <f t="shared" si="1"/>
        <v>3789.0833333333339</v>
      </c>
      <c r="T26" s="83">
        <f t="shared" si="2"/>
        <v>4064.6666666666697</v>
      </c>
      <c r="U26" s="84">
        <f t="shared" si="3"/>
        <v>0.93220026242414245</v>
      </c>
      <c r="V26" s="83">
        <f t="shared" si="4"/>
        <v>-275.58333333333576</v>
      </c>
    </row>
    <row r="27" spans="1:22">
      <c r="A27" t="str">
        <f t="shared" si="0"/>
        <v>101192</v>
      </c>
      <c r="B27" s="22" t="s">
        <v>51</v>
      </c>
      <c r="C27" s="62">
        <v>1388</v>
      </c>
      <c r="D27" s="62">
        <v>1431.5</v>
      </c>
      <c r="E27" s="63">
        <v>0.96961229479566891</v>
      </c>
      <c r="F27" s="62">
        <v>-43.5</v>
      </c>
      <c r="G27" s="62">
        <v>1220.5</v>
      </c>
      <c r="H27" s="62">
        <v>1065.75</v>
      </c>
      <c r="I27" s="63">
        <v>1.1452029087497069</v>
      </c>
      <c r="J27" s="62">
        <v>154.75</v>
      </c>
      <c r="K27" s="62">
        <v>988.5</v>
      </c>
      <c r="L27" s="62">
        <v>977.5</v>
      </c>
      <c r="M27" s="63">
        <v>1.0112531969309464</v>
      </c>
      <c r="N27" s="62">
        <v>11</v>
      </c>
      <c r="O27" s="62">
        <v>946.5</v>
      </c>
      <c r="P27" s="62">
        <v>713</v>
      </c>
      <c r="Q27" s="63">
        <v>1.3274894810659186</v>
      </c>
      <c r="R27" s="62">
        <v>233.5</v>
      </c>
      <c r="S27" s="83">
        <f t="shared" si="1"/>
        <v>4543.5</v>
      </c>
      <c r="T27" s="83">
        <f t="shared" si="2"/>
        <v>4187.75</v>
      </c>
      <c r="U27" s="84">
        <f t="shared" si="3"/>
        <v>1.0849501522297176</v>
      </c>
      <c r="V27" s="83">
        <f t="shared" si="4"/>
        <v>355.75</v>
      </c>
    </row>
    <row r="28" spans="1:22">
      <c r="A28" t="str">
        <f t="shared" si="0"/>
        <v>101193</v>
      </c>
      <c r="B28" s="22" t="s">
        <v>52</v>
      </c>
      <c r="C28" s="62">
        <v>2011.5</v>
      </c>
      <c r="D28" s="62">
        <v>2041</v>
      </c>
      <c r="E28" s="63">
        <v>0.98554630083292505</v>
      </c>
      <c r="F28" s="62">
        <v>-29.5</v>
      </c>
      <c r="G28" s="62">
        <v>1093</v>
      </c>
      <c r="H28" s="62">
        <v>1074.5</v>
      </c>
      <c r="I28" s="63">
        <v>1.0172173103769195</v>
      </c>
      <c r="J28" s="62">
        <v>18.5</v>
      </c>
      <c r="K28" s="62">
        <v>1621</v>
      </c>
      <c r="L28" s="62">
        <v>1414.5</v>
      </c>
      <c r="M28" s="63">
        <v>1.1459879816189467</v>
      </c>
      <c r="N28" s="62">
        <v>206.5</v>
      </c>
      <c r="O28" s="62">
        <v>762.75</v>
      </c>
      <c r="P28" s="62">
        <v>704</v>
      </c>
      <c r="Q28" s="63">
        <v>1.0834517045454546</v>
      </c>
      <c r="R28" s="62">
        <v>58.75</v>
      </c>
      <c r="S28" s="83">
        <f t="shared" si="1"/>
        <v>5488.25</v>
      </c>
      <c r="T28" s="83">
        <f t="shared" si="2"/>
        <v>5234</v>
      </c>
      <c r="U28" s="84">
        <f t="shared" si="3"/>
        <v>1.0485766144440198</v>
      </c>
      <c r="V28" s="83">
        <f t="shared" si="4"/>
        <v>254.25</v>
      </c>
    </row>
    <row r="29" spans="1:22">
      <c r="A29" t="str">
        <f t="shared" si="0"/>
        <v>101189</v>
      </c>
      <c r="B29" s="22" t="s">
        <v>48</v>
      </c>
      <c r="C29" s="62">
        <v>2091.5</v>
      </c>
      <c r="D29" s="62">
        <v>2286.25</v>
      </c>
      <c r="E29" s="63">
        <v>0.91481683980317108</v>
      </c>
      <c r="F29" s="62">
        <v>-194.75</v>
      </c>
      <c r="G29" s="62">
        <v>1478.75</v>
      </c>
      <c r="H29" s="62">
        <v>1265.5</v>
      </c>
      <c r="I29" s="63">
        <v>1.1685104701698934</v>
      </c>
      <c r="J29" s="62">
        <v>213.25</v>
      </c>
      <c r="K29" s="62">
        <v>1765.75</v>
      </c>
      <c r="L29" s="62">
        <v>1778</v>
      </c>
      <c r="M29" s="63">
        <v>0.99311023622047245</v>
      </c>
      <c r="N29" s="62">
        <v>-12.25</v>
      </c>
      <c r="O29" s="62">
        <v>1644.5</v>
      </c>
      <c r="P29" s="62">
        <v>1426</v>
      </c>
      <c r="Q29" s="63">
        <v>1.153225806451613</v>
      </c>
      <c r="R29" s="62">
        <v>218.5</v>
      </c>
      <c r="S29" s="83">
        <f t="shared" si="1"/>
        <v>6980.5</v>
      </c>
      <c r="T29" s="83">
        <f t="shared" si="2"/>
        <v>6755.75</v>
      </c>
      <c r="U29" s="84">
        <f t="shared" si="3"/>
        <v>1.0332679569255818</v>
      </c>
      <c r="V29" s="83">
        <f t="shared" si="4"/>
        <v>224.75</v>
      </c>
    </row>
    <row r="30" spans="1:22">
      <c r="A30" t="str">
        <f t="shared" si="0"/>
        <v>101190</v>
      </c>
      <c r="B30" s="22" t="s">
        <v>50</v>
      </c>
      <c r="C30" s="62">
        <v>2102</v>
      </c>
      <c r="D30" s="62">
        <v>2142.5</v>
      </c>
      <c r="E30" s="63">
        <v>0.98109684947491249</v>
      </c>
      <c r="F30" s="62">
        <v>-40.5</v>
      </c>
      <c r="G30" s="62">
        <v>1977.5</v>
      </c>
      <c r="H30" s="62">
        <v>1412.5</v>
      </c>
      <c r="I30" s="63">
        <v>1.4</v>
      </c>
      <c r="J30" s="62">
        <v>565</v>
      </c>
      <c r="K30" s="62">
        <v>1774.5</v>
      </c>
      <c r="L30" s="62">
        <v>1781.5</v>
      </c>
      <c r="M30" s="63">
        <v>0.99607072691552068</v>
      </c>
      <c r="N30" s="62">
        <v>-7</v>
      </c>
      <c r="O30" s="62">
        <v>2046.5</v>
      </c>
      <c r="P30" s="62">
        <v>1426</v>
      </c>
      <c r="Q30" s="63">
        <v>1.4351332398316972</v>
      </c>
      <c r="R30" s="62">
        <v>620.5</v>
      </c>
      <c r="S30" s="83">
        <f t="shared" si="1"/>
        <v>7900.5</v>
      </c>
      <c r="T30" s="83">
        <f t="shared" si="2"/>
        <v>6762.5</v>
      </c>
      <c r="U30" s="84">
        <f t="shared" si="3"/>
        <v>1.1682809611829945</v>
      </c>
      <c r="V30" s="83">
        <f t="shared" si="4"/>
        <v>1138</v>
      </c>
    </row>
    <row r="31" spans="1:22" s="5" customFormat="1">
      <c r="A31"/>
      <c r="B31" s="65" t="s">
        <v>275</v>
      </c>
      <c r="C31" s="66">
        <v>17130.333333333336</v>
      </c>
      <c r="D31" s="66">
        <v>17655</v>
      </c>
      <c r="E31" s="67">
        <v>0.97028226187104705</v>
      </c>
      <c r="F31" s="66">
        <v>-524.66666666666424</v>
      </c>
      <c r="G31" s="66">
        <v>8391.1666666666679</v>
      </c>
      <c r="H31" s="66">
        <v>7951.4166666666697</v>
      </c>
      <c r="I31" s="68">
        <v>1.0553046102895709</v>
      </c>
      <c r="J31" s="66">
        <v>439.74999999999818</v>
      </c>
      <c r="K31" s="66">
        <v>13903.25</v>
      </c>
      <c r="L31" s="66">
        <v>13814.5</v>
      </c>
      <c r="M31" s="67">
        <v>1.0064244091353287</v>
      </c>
      <c r="N31" s="66">
        <v>88.75</v>
      </c>
      <c r="O31" s="66">
        <v>7068.25</v>
      </c>
      <c r="P31" s="66">
        <v>6020.5</v>
      </c>
      <c r="Q31" s="67">
        <v>1.1740303961464995</v>
      </c>
      <c r="R31" s="66">
        <v>1047.75</v>
      </c>
      <c r="S31" s="85">
        <f t="shared" si="1"/>
        <v>46493</v>
      </c>
      <c r="T31" s="85">
        <f t="shared" si="2"/>
        <v>45441.416666666672</v>
      </c>
      <c r="U31" s="86">
        <f t="shared" si="3"/>
        <v>1.023141517374935</v>
      </c>
      <c r="V31" s="85">
        <f t="shared" si="4"/>
        <v>1051.5833333333285</v>
      </c>
    </row>
    <row r="32" spans="1:22">
      <c r="A32" t="str">
        <f t="shared" si="0"/>
        <v>102043</v>
      </c>
      <c r="B32" s="22" t="s">
        <v>40</v>
      </c>
      <c r="C32" s="62">
        <v>5622</v>
      </c>
      <c r="D32" s="62">
        <v>6824</v>
      </c>
      <c r="E32" s="64">
        <v>0.82385697538100799</v>
      </c>
      <c r="F32" s="62">
        <v>-1202</v>
      </c>
      <c r="G32" s="62">
        <v>46</v>
      </c>
      <c r="H32" s="62">
        <v>370</v>
      </c>
      <c r="I32" s="63">
        <v>0.12432432432432433</v>
      </c>
      <c r="J32" s="62">
        <v>-324</v>
      </c>
      <c r="K32" s="62">
        <v>5621.75</v>
      </c>
      <c r="L32" s="62">
        <v>6773.5</v>
      </c>
      <c r="M32" s="64">
        <v>0.82996235328855095</v>
      </c>
      <c r="N32" s="62">
        <v>-1151.75</v>
      </c>
      <c r="O32" s="62">
        <v>57.5</v>
      </c>
      <c r="P32" s="62">
        <v>356.5</v>
      </c>
      <c r="Q32" s="63">
        <v>0.16129032258064516</v>
      </c>
      <c r="R32" s="62">
        <v>-299</v>
      </c>
      <c r="S32" s="83">
        <f t="shared" si="1"/>
        <v>11347.25</v>
      </c>
      <c r="T32" s="83">
        <f t="shared" si="2"/>
        <v>14324</v>
      </c>
      <c r="U32" s="84">
        <f t="shared" si="3"/>
        <v>0.79218444568556268</v>
      </c>
      <c r="V32" s="83">
        <f t="shared" si="4"/>
        <v>-2976.75</v>
      </c>
    </row>
    <row r="33" spans="1:22">
      <c r="A33" t="str">
        <f t="shared" si="0"/>
        <v>102251</v>
      </c>
      <c r="B33" s="22" t="s">
        <v>35</v>
      </c>
      <c r="C33" s="62">
        <v>3973.5833333333335</v>
      </c>
      <c r="D33" s="62">
        <v>4298.75</v>
      </c>
      <c r="E33" s="64">
        <v>0.9243578559658816</v>
      </c>
      <c r="F33" s="62">
        <v>-325.16666666666652</v>
      </c>
      <c r="G33" s="62">
        <v>415.66666666666669</v>
      </c>
      <c r="H33" s="62">
        <v>359</v>
      </c>
      <c r="I33" s="63">
        <v>1.1578458681522747</v>
      </c>
      <c r="J33" s="62">
        <v>56.666666666666686</v>
      </c>
      <c r="K33" s="62">
        <v>3894.5</v>
      </c>
      <c r="L33" s="62">
        <v>4510.5</v>
      </c>
      <c r="M33" s="64">
        <v>0.86342977496951556</v>
      </c>
      <c r="N33" s="62">
        <v>-616</v>
      </c>
      <c r="O33" s="62">
        <v>471.5</v>
      </c>
      <c r="P33" s="62">
        <v>356.5</v>
      </c>
      <c r="Q33" s="63">
        <v>1.3225806451612903</v>
      </c>
      <c r="R33" s="62">
        <v>115</v>
      </c>
      <c r="S33" s="83">
        <f t="shared" si="1"/>
        <v>8755.25</v>
      </c>
      <c r="T33" s="83">
        <f t="shared" si="2"/>
        <v>9524.75</v>
      </c>
      <c r="U33" s="84">
        <f t="shared" si="3"/>
        <v>0.91921047796530098</v>
      </c>
      <c r="V33" s="83">
        <f t="shared" si="4"/>
        <v>-769.5</v>
      </c>
    </row>
    <row r="34" spans="1:22">
      <c r="A34" t="str">
        <f t="shared" si="0"/>
        <v>102041</v>
      </c>
      <c r="B34" s="22" t="s">
        <v>37</v>
      </c>
      <c r="C34" s="62">
        <v>2171.25</v>
      </c>
      <c r="D34" s="62">
        <v>2363.75</v>
      </c>
      <c r="E34" s="64">
        <v>0.91856160761501848</v>
      </c>
      <c r="F34" s="62">
        <v>-192.5</v>
      </c>
      <c r="G34" s="62">
        <v>434</v>
      </c>
      <c r="H34" s="62">
        <v>347.5</v>
      </c>
      <c r="I34" s="63">
        <v>1.2489208633093525</v>
      </c>
      <c r="J34" s="62">
        <v>86.5</v>
      </c>
      <c r="K34" s="62">
        <v>1745</v>
      </c>
      <c r="L34" s="62">
        <v>1690.5</v>
      </c>
      <c r="M34" s="64">
        <v>1.0322389825495415</v>
      </c>
      <c r="N34" s="62">
        <v>54.5</v>
      </c>
      <c r="O34" s="62">
        <v>368</v>
      </c>
      <c r="P34" s="62">
        <v>356.5</v>
      </c>
      <c r="Q34" s="63">
        <v>1.032258064516129</v>
      </c>
      <c r="R34" s="62">
        <v>11.5</v>
      </c>
      <c r="S34" s="83">
        <f t="shared" si="1"/>
        <v>4718.25</v>
      </c>
      <c r="T34" s="83">
        <f t="shared" si="2"/>
        <v>4758.25</v>
      </c>
      <c r="U34" s="84">
        <f t="shared" si="3"/>
        <v>0.99159354804812694</v>
      </c>
      <c r="V34" s="83">
        <f t="shared" si="4"/>
        <v>-40</v>
      </c>
    </row>
    <row r="35" spans="1:22">
      <c r="A35" t="str">
        <f t="shared" si="0"/>
        <v>102033</v>
      </c>
      <c r="B35" s="22" t="s">
        <v>39</v>
      </c>
      <c r="C35" s="62">
        <v>1882</v>
      </c>
      <c r="D35" s="62">
        <v>2154.5</v>
      </c>
      <c r="E35" s="64">
        <v>0.87352053840798327</v>
      </c>
      <c r="F35" s="62">
        <v>-272.5</v>
      </c>
      <c r="G35" s="62">
        <v>350</v>
      </c>
      <c r="H35" s="62">
        <v>347</v>
      </c>
      <c r="I35" s="63">
        <v>1.0086455331412101</v>
      </c>
      <c r="J35" s="62">
        <v>3</v>
      </c>
      <c r="K35" s="62">
        <v>1553</v>
      </c>
      <c r="L35" s="62">
        <v>1771</v>
      </c>
      <c r="M35" s="64">
        <v>0.87690570299265902</v>
      </c>
      <c r="N35" s="62">
        <v>-218</v>
      </c>
      <c r="O35" s="62">
        <v>310.5</v>
      </c>
      <c r="P35" s="62">
        <v>345</v>
      </c>
      <c r="Q35" s="63">
        <v>0.9</v>
      </c>
      <c r="R35" s="62">
        <v>-34.5</v>
      </c>
      <c r="S35" s="83">
        <f t="shared" si="1"/>
        <v>4095.5</v>
      </c>
      <c r="T35" s="83">
        <f t="shared" si="2"/>
        <v>4617.5</v>
      </c>
      <c r="U35" s="84">
        <f t="shared" si="3"/>
        <v>0.88695181375203036</v>
      </c>
      <c r="V35" s="83">
        <f t="shared" si="4"/>
        <v>-522</v>
      </c>
    </row>
    <row r="36" spans="1:22">
      <c r="A36" t="str">
        <f t="shared" si="0"/>
        <v>102262</v>
      </c>
      <c r="B36" s="22" t="s">
        <v>38</v>
      </c>
      <c r="C36" s="62">
        <v>1676.5</v>
      </c>
      <c r="D36" s="62">
        <v>1782.5</v>
      </c>
      <c r="E36" s="63">
        <v>0.94053295932678826</v>
      </c>
      <c r="F36" s="62">
        <v>-106</v>
      </c>
      <c r="G36" s="62">
        <v>397</v>
      </c>
      <c r="H36" s="62">
        <v>356.5</v>
      </c>
      <c r="I36" s="63">
        <v>1.1136044880785414</v>
      </c>
      <c r="J36" s="62">
        <v>40.5</v>
      </c>
      <c r="K36" s="62">
        <v>1575.5</v>
      </c>
      <c r="L36" s="62">
        <v>1782.5</v>
      </c>
      <c r="M36" s="64">
        <v>0.88387096774193552</v>
      </c>
      <c r="N36" s="62">
        <v>-207</v>
      </c>
      <c r="O36" s="62">
        <v>322</v>
      </c>
      <c r="P36" s="62">
        <v>356.5</v>
      </c>
      <c r="Q36" s="63">
        <v>0.90322580645161288</v>
      </c>
      <c r="R36" s="62">
        <v>-34.5</v>
      </c>
      <c r="S36" s="83">
        <f t="shared" si="1"/>
        <v>3971</v>
      </c>
      <c r="T36" s="83">
        <f t="shared" si="2"/>
        <v>4278</v>
      </c>
      <c r="U36" s="84">
        <f t="shared" si="3"/>
        <v>0.92823749415614776</v>
      </c>
      <c r="V36" s="83">
        <f t="shared" si="4"/>
        <v>-307</v>
      </c>
    </row>
    <row r="37" spans="1:22">
      <c r="A37" t="str">
        <f t="shared" si="0"/>
        <v>102260</v>
      </c>
      <c r="B37" s="22" t="s">
        <v>36</v>
      </c>
      <c r="C37" s="62">
        <v>2254.25</v>
      </c>
      <c r="D37" s="62">
        <v>2510.75</v>
      </c>
      <c r="E37" s="63">
        <v>0.89783929104849147</v>
      </c>
      <c r="F37" s="62">
        <v>-256.5</v>
      </c>
      <c r="G37" s="62">
        <v>266</v>
      </c>
      <c r="H37" s="62">
        <v>362.5</v>
      </c>
      <c r="I37" s="63">
        <v>0.73379310344827586</v>
      </c>
      <c r="J37" s="62">
        <v>-96.5</v>
      </c>
      <c r="K37" s="62">
        <v>1810</v>
      </c>
      <c r="L37" s="62">
        <v>2139</v>
      </c>
      <c r="M37" s="63">
        <v>0.84618980832164559</v>
      </c>
      <c r="N37" s="62">
        <v>-329</v>
      </c>
      <c r="O37" s="62">
        <v>282</v>
      </c>
      <c r="P37" s="62">
        <v>356.5</v>
      </c>
      <c r="Q37" s="63">
        <v>0.79102384291725103</v>
      </c>
      <c r="R37" s="62">
        <v>-74.5</v>
      </c>
      <c r="S37" s="83">
        <f t="shared" si="1"/>
        <v>4612.25</v>
      </c>
      <c r="T37" s="83">
        <f t="shared" si="2"/>
        <v>5368.75</v>
      </c>
      <c r="U37" s="84">
        <f t="shared" si="3"/>
        <v>0.8590919674039581</v>
      </c>
      <c r="V37" s="83">
        <f t="shared" si="4"/>
        <v>-756.5</v>
      </c>
    </row>
    <row r="38" spans="1:22">
      <c r="A38" t="str">
        <f t="shared" si="0"/>
        <v>102034</v>
      </c>
      <c r="B38" s="22" t="s">
        <v>33</v>
      </c>
      <c r="C38" s="62">
        <v>1485.25</v>
      </c>
      <c r="D38" s="62">
        <v>1416.5</v>
      </c>
      <c r="E38" s="63">
        <v>1.0485351217790329</v>
      </c>
      <c r="F38" s="62">
        <v>68.75</v>
      </c>
      <c r="G38" s="62">
        <v>812.5</v>
      </c>
      <c r="H38" s="62">
        <v>341</v>
      </c>
      <c r="I38" s="63">
        <v>2.3826979472140764</v>
      </c>
      <c r="J38" s="62">
        <v>471.5</v>
      </c>
      <c r="K38" s="62">
        <v>1471.5</v>
      </c>
      <c r="L38" s="62">
        <v>1426</v>
      </c>
      <c r="M38" s="63">
        <v>1.0319074333800842</v>
      </c>
      <c r="N38" s="62">
        <v>45.5</v>
      </c>
      <c r="O38" s="62">
        <v>460</v>
      </c>
      <c r="P38" s="62">
        <v>356.5</v>
      </c>
      <c r="Q38" s="63">
        <v>1.2903225806451613</v>
      </c>
      <c r="R38" s="62">
        <v>103.5</v>
      </c>
      <c r="S38" s="83">
        <f t="shared" si="1"/>
        <v>4229.25</v>
      </c>
      <c r="T38" s="83">
        <f t="shared" si="2"/>
        <v>3540</v>
      </c>
      <c r="U38" s="84">
        <f t="shared" si="3"/>
        <v>1.1947033898305084</v>
      </c>
      <c r="V38" s="83">
        <f t="shared" si="4"/>
        <v>689.25</v>
      </c>
    </row>
    <row r="39" spans="1:22">
      <c r="A39" t="str">
        <f t="shared" si="0"/>
        <v>102240</v>
      </c>
      <c r="B39" s="22" t="s">
        <v>34</v>
      </c>
      <c r="C39" s="62">
        <v>940.83333333333337</v>
      </c>
      <c r="D39" s="62">
        <v>1064.3333333333333</v>
      </c>
      <c r="E39" s="63">
        <v>0.88396492326965237</v>
      </c>
      <c r="F39" s="62">
        <v>-123.49999999999989</v>
      </c>
      <c r="G39" s="62">
        <v>189.5</v>
      </c>
      <c r="H39" s="62">
        <v>0</v>
      </c>
      <c r="I39" s="63">
        <v>1</v>
      </c>
      <c r="J39" s="62">
        <v>189.5</v>
      </c>
      <c r="K39" s="62">
        <v>966.5</v>
      </c>
      <c r="L39" s="62">
        <v>1069.5</v>
      </c>
      <c r="M39" s="63">
        <v>0.90369331463300606</v>
      </c>
      <c r="N39" s="62">
        <v>-103</v>
      </c>
      <c r="O39" s="62">
        <v>218.5</v>
      </c>
      <c r="P39" s="62">
        <v>0</v>
      </c>
      <c r="Q39" s="63">
        <v>1</v>
      </c>
      <c r="R39" s="62">
        <v>218.5</v>
      </c>
      <c r="S39" s="83">
        <f t="shared" si="1"/>
        <v>2315.3333333333335</v>
      </c>
      <c r="T39" s="83">
        <f t="shared" si="2"/>
        <v>2133.833333333333</v>
      </c>
      <c r="U39" s="84">
        <f t="shared" si="3"/>
        <v>1.0850581894868392</v>
      </c>
      <c r="V39" s="83">
        <f t="shared" si="4"/>
        <v>181.50000000000045</v>
      </c>
    </row>
    <row r="40" spans="1:22">
      <c r="A40" t="str">
        <f t="shared" si="0"/>
        <v>102266</v>
      </c>
      <c r="B40" s="22" t="s">
        <v>41</v>
      </c>
      <c r="C40" s="62">
        <v>2170.5</v>
      </c>
      <c r="D40" s="62">
        <v>2194</v>
      </c>
      <c r="E40" s="63">
        <v>0.98928896991795812</v>
      </c>
      <c r="F40" s="62">
        <v>-23.5</v>
      </c>
      <c r="G40" s="62">
        <v>704</v>
      </c>
      <c r="H40" s="62">
        <v>728.5</v>
      </c>
      <c r="I40" s="63">
        <v>0.96636925188743994</v>
      </c>
      <c r="J40" s="62">
        <v>-24.5</v>
      </c>
      <c r="K40" s="62">
        <v>2219.5</v>
      </c>
      <c r="L40" s="62">
        <v>2139</v>
      </c>
      <c r="M40" s="63">
        <v>1.0376344086021505</v>
      </c>
      <c r="N40" s="62">
        <v>80.5</v>
      </c>
      <c r="O40" s="62">
        <v>598</v>
      </c>
      <c r="P40" s="62">
        <v>713</v>
      </c>
      <c r="Q40" s="63">
        <v>0.83870967741935487</v>
      </c>
      <c r="R40" s="62">
        <v>-115</v>
      </c>
      <c r="S40" s="83">
        <f t="shared" si="1"/>
        <v>5692</v>
      </c>
      <c r="T40" s="83">
        <f t="shared" si="2"/>
        <v>5774.5</v>
      </c>
      <c r="U40" s="84">
        <f t="shared" si="3"/>
        <v>0.98571304874880938</v>
      </c>
      <c r="V40" s="83">
        <f t="shared" si="4"/>
        <v>-82.5</v>
      </c>
    </row>
    <row r="41" spans="1:22" s="5" customFormat="1">
      <c r="A41"/>
      <c r="B41" s="65" t="s">
        <v>276</v>
      </c>
      <c r="C41" s="66">
        <v>22176.166666666668</v>
      </c>
      <c r="D41" s="66">
        <v>24609.083333333332</v>
      </c>
      <c r="E41" s="67">
        <v>0.9011374526343594</v>
      </c>
      <c r="F41" s="66">
        <v>-2432.9166666666642</v>
      </c>
      <c r="G41" s="66">
        <v>3614.666666666667</v>
      </c>
      <c r="H41" s="66">
        <v>3212</v>
      </c>
      <c r="I41" s="68">
        <v>1.1253632212536324</v>
      </c>
      <c r="J41" s="66">
        <v>402.66666666666697</v>
      </c>
      <c r="K41" s="66">
        <v>20857.25</v>
      </c>
      <c r="L41" s="66">
        <v>23301.5</v>
      </c>
      <c r="M41" s="67">
        <v>0.89510331952878575</v>
      </c>
      <c r="N41" s="66">
        <v>-2444.25</v>
      </c>
      <c r="O41" s="66">
        <v>3088</v>
      </c>
      <c r="P41" s="66">
        <v>3197</v>
      </c>
      <c r="Q41" s="67">
        <v>0.96590553644041288</v>
      </c>
      <c r="R41" s="66">
        <v>-109</v>
      </c>
      <c r="S41" s="85">
        <f t="shared" si="1"/>
        <v>49736.083333333336</v>
      </c>
      <c r="T41" s="85">
        <f t="shared" si="2"/>
        <v>54319.583333333328</v>
      </c>
      <c r="U41" s="86">
        <f t="shared" si="3"/>
        <v>0.91561975039695642</v>
      </c>
      <c r="V41" s="85">
        <f t="shared" si="4"/>
        <v>-4583.4999999999927</v>
      </c>
    </row>
    <row r="42" spans="1:22">
      <c r="A42" t="str">
        <f t="shared" si="0"/>
        <v>102177</v>
      </c>
      <c r="B42" s="22" t="s">
        <v>45</v>
      </c>
      <c r="C42" s="62">
        <v>693</v>
      </c>
      <c r="D42" s="62">
        <v>750.5</v>
      </c>
      <c r="E42" s="63">
        <v>0.92338441039307129</v>
      </c>
      <c r="F42" s="62">
        <v>-57.5</v>
      </c>
      <c r="G42" s="62">
        <v>0</v>
      </c>
      <c r="H42" s="62">
        <v>0</v>
      </c>
      <c r="I42" s="63">
        <v>1</v>
      </c>
      <c r="J42" s="62">
        <v>0</v>
      </c>
      <c r="K42" s="62">
        <v>708</v>
      </c>
      <c r="L42" s="62">
        <v>744</v>
      </c>
      <c r="M42" s="63">
        <v>0.95161290322580649</v>
      </c>
      <c r="N42" s="62">
        <v>-36</v>
      </c>
      <c r="O42" s="62">
        <v>0</v>
      </c>
      <c r="P42" s="62">
        <v>0</v>
      </c>
      <c r="Q42" s="63">
        <v>1</v>
      </c>
      <c r="R42" s="62">
        <v>0</v>
      </c>
      <c r="S42" s="83">
        <f t="shared" si="1"/>
        <v>1401</v>
      </c>
      <c r="T42" s="83">
        <f t="shared" si="2"/>
        <v>1494.5</v>
      </c>
      <c r="U42" s="84">
        <f t="shared" si="3"/>
        <v>0.93743726998996324</v>
      </c>
      <c r="V42" s="83">
        <f t="shared" si="4"/>
        <v>-93.5</v>
      </c>
    </row>
    <row r="43" spans="1:22" s="70" customFormat="1">
      <c r="A43" t="str">
        <f t="shared" si="0"/>
        <v>102074</v>
      </c>
      <c r="B43" s="22" t="s">
        <v>44</v>
      </c>
      <c r="C43" s="62">
        <v>2211.5</v>
      </c>
      <c r="D43" s="62">
        <v>2720</v>
      </c>
      <c r="E43" s="63">
        <v>0.81305147058823535</v>
      </c>
      <c r="F43" s="62">
        <v>-508.5</v>
      </c>
      <c r="G43" s="62">
        <v>851</v>
      </c>
      <c r="H43" s="62">
        <v>1252.5</v>
      </c>
      <c r="I43" s="63">
        <v>0.67944111776447103</v>
      </c>
      <c r="J43" s="62">
        <v>-401.5</v>
      </c>
      <c r="K43" s="62">
        <v>2204</v>
      </c>
      <c r="L43" s="62">
        <v>2604</v>
      </c>
      <c r="M43" s="63">
        <v>0.84639016897081409</v>
      </c>
      <c r="N43" s="62">
        <v>-400</v>
      </c>
      <c r="O43" s="62">
        <v>650</v>
      </c>
      <c r="P43" s="62">
        <v>744</v>
      </c>
      <c r="Q43" s="63">
        <v>0.87365591397849462</v>
      </c>
      <c r="R43" s="62">
        <v>-94</v>
      </c>
      <c r="S43" s="83">
        <f t="shared" si="1"/>
        <v>5916.5</v>
      </c>
      <c r="T43" s="83">
        <f t="shared" si="2"/>
        <v>7320.5</v>
      </c>
      <c r="U43" s="84">
        <f t="shared" si="3"/>
        <v>0.8082098217334881</v>
      </c>
      <c r="V43" s="83">
        <f t="shared" si="4"/>
        <v>-1404</v>
      </c>
    </row>
    <row r="44" spans="1:22">
      <c r="A44" t="str">
        <f t="shared" si="0"/>
        <v>102077</v>
      </c>
      <c r="B44" s="22" t="s">
        <v>47</v>
      </c>
      <c r="C44" s="62">
        <v>4897.75</v>
      </c>
      <c r="D44" s="62">
        <v>5430.5</v>
      </c>
      <c r="E44" s="64">
        <v>0.90189669459534116</v>
      </c>
      <c r="F44" s="62">
        <v>-532.75</v>
      </c>
      <c r="G44" s="62">
        <v>782</v>
      </c>
      <c r="H44" s="62">
        <v>1045.5</v>
      </c>
      <c r="I44" s="63">
        <v>0.74796747967479671</v>
      </c>
      <c r="J44" s="62">
        <v>-263.5</v>
      </c>
      <c r="K44" s="62">
        <v>4922.75</v>
      </c>
      <c r="L44" s="62">
        <v>5106</v>
      </c>
      <c r="M44" s="63">
        <v>0.96411084998041519</v>
      </c>
      <c r="N44" s="62">
        <v>-183.25</v>
      </c>
      <c r="O44" s="62">
        <v>644</v>
      </c>
      <c r="P44" s="62">
        <v>1035</v>
      </c>
      <c r="Q44" s="63">
        <v>0.62222222222222223</v>
      </c>
      <c r="R44" s="62">
        <v>-391</v>
      </c>
      <c r="S44" s="83">
        <f t="shared" si="1"/>
        <v>11246.5</v>
      </c>
      <c r="T44" s="83">
        <f t="shared" si="2"/>
        <v>12617</v>
      </c>
      <c r="U44" s="84">
        <f t="shared" si="3"/>
        <v>0.89137671395735907</v>
      </c>
      <c r="V44" s="83">
        <f t="shared" si="4"/>
        <v>-1370.5</v>
      </c>
    </row>
    <row r="45" spans="1:22">
      <c r="A45" t="str">
        <f t="shared" si="0"/>
        <v>102068</v>
      </c>
      <c r="B45" s="22" t="s">
        <v>43</v>
      </c>
      <c r="C45" s="62">
        <v>3520.5</v>
      </c>
      <c r="D45" s="62">
        <v>3703</v>
      </c>
      <c r="E45" s="63">
        <v>0.95071563597083442</v>
      </c>
      <c r="F45" s="62">
        <v>-182.5</v>
      </c>
      <c r="G45" s="62">
        <v>676.25</v>
      </c>
      <c r="H45" s="62">
        <v>760.25</v>
      </c>
      <c r="I45" s="63">
        <v>0.88951002959552783</v>
      </c>
      <c r="J45" s="62">
        <v>-84</v>
      </c>
      <c r="K45" s="62">
        <v>3326.5</v>
      </c>
      <c r="L45" s="62">
        <v>3348</v>
      </c>
      <c r="M45" s="63">
        <v>0.99357825567502989</v>
      </c>
      <c r="N45" s="62">
        <v>-21.5</v>
      </c>
      <c r="O45" s="62">
        <v>611</v>
      </c>
      <c r="P45" s="62">
        <v>743</v>
      </c>
      <c r="Q45" s="63">
        <v>0.82234185733512788</v>
      </c>
      <c r="R45" s="62">
        <v>-132</v>
      </c>
      <c r="S45" s="83">
        <f t="shared" si="1"/>
        <v>8134.25</v>
      </c>
      <c r="T45" s="83">
        <f t="shared" si="2"/>
        <v>8554.25</v>
      </c>
      <c r="U45" s="84">
        <f t="shared" si="3"/>
        <v>0.95090159862056878</v>
      </c>
      <c r="V45" s="83">
        <f t="shared" si="4"/>
        <v>-420</v>
      </c>
    </row>
    <row r="46" spans="1:22">
      <c r="A46" t="str">
        <f t="shared" si="0"/>
        <v>102075</v>
      </c>
      <c r="B46" s="22" t="s">
        <v>42</v>
      </c>
      <c r="C46" s="62">
        <v>1048.5</v>
      </c>
      <c r="D46" s="62">
        <v>1102.5</v>
      </c>
      <c r="E46" s="63">
        <v>0.95102040816326527</v>
      </c>
      <c r="F46" s="62">
        <v>-54</v>
      </c>
      <c r="G46" s="62">
        <v>392.5</v>
      </c>
      <c r="H46" s="62">
        <v>717</v>
      </c>
      <c r="I46" s="63">
        <v>0.54741980474198049</v>
      </c>
      <c r="J46" s="62">
        <v>-324.5</v>
      </c>
      <c r="K46" s="62">
        <v>694</v>
      </c>
      <c r="L46" s="62">
        <v>728.5</v>
      </c>
      <c r="M46" s="63">
        <v>0.9526424159231297</v>
      </c>
      <c r="N46" s="62">
        <v>-34.5</v>
      </c>
      <c r="O46" s="62">
        <v>492</v>
      </c>
      <c r="P46" s="62">
        <v>648</v>
      </c>
      <c r="Q46" s="63">
        <v>0.7592592592592593</v>
      </c>
      <c r="R46" s="62">
        <v>-156</v>
      </c>
      <c r="S46" s="83">
        <f t="shared" si="1"/>
        <v>2627</v>
      </c>
      <c r="T46" s="83">
        <f t="shared" si="2"/>
        <v>3196</v>
      </c>
      <c r="U46" s="84">
        <f t="shared" si="3"/>
        <v>0.82196495619524401</v>
      </c>
      <c r="V46" s="83">
        <f t="shared" si="4"/>
        <v>-569</v>
      </c>
    </row>
    <row r="47" spans="1:22" s="5" customFormat="1">
      <c r="A47" t="str">
        <f t="shared" si="0"/>
        <v>102078</v>
      </c>
      <c r="B47" s="22" t="s">
        <v>46</v>
      </c>
      <c r="C47" s="62">
        <v>1289</v>
      </c>
      <c r="D47" s="62">
        <v>1280</v>
      </c>
      <c r="E47" s="63">
        <v>1.00703125</v>
      </c>
      <c r="F47" s="62">
        <v>9</v>
      </c>
      <c r="G47" s="62">
        <v>932.75</v>
      </c>
      <c r="H47" s="62">
        <v>943.25</v>
      </c>
      <c r="I47" s="63">
        <v>0.98886827458256032</v>
      </c>
      <c r="J47" s="62">
        <v>-10.5</v>
      </c>
      <c r="K47" s="62">
        <v>836.5</v>
      </c>
      <c r="L47" s="62">
        <v>836</v>
      </c>
      <c r="M47" s="63">
        <v>1.0005980861244019</v>
      </c>
      <c r="N47" s="62">
        <v>0.5</v>
      </c>
      <c r="O47" s="62">
        <v>715</v>
      </c>
      <c r="P47" s="62">
        <v>594</v>
      </c>
      <c r="Q47" s="63">
        <v>1.2037037037037037</v>
      </c>
      <c r="R47" s="62">
        <v>121</v>
      </c>
      <c r="S47" s="83">
        <f t="shared" si="1"/>
        <v>3773.25</v>
      </c>
      <c r="T47" s="83">
        <f t="shared" si="2"/>
        <v>3653.25</v>
      </c>
      <c r="U47" s="84">
        <f t="shared" si="3"/>
        <v>1.0328474645863273</v>
      </c>
      <c r="V47" s="83">
        <f t="shared" si="4"/>
        <v>120</v>
      </c>
    </row>
    <row r="48" spans="1:22" s="5" customFormat="1">
      <c r="A48"/>
      <c r="B48" s="65" t="s">
        <v>277</v>
      </c>
      <c r="C48" s="66">
        <v>13660.25</v>
      </c>
      <c r="D48" s="66">
        <v>14986.5</v>
      </c>
      <c r="E48" s="67">
        <v>0.91150368665131953</v>
      </c>
      <c r="F48" s="66">
        <v>-1326.25</v>
      </c>
      <c r="G48" s="66">
        <v>3634.5</v>
      </c>
      <c r="H48" s="66">
        <v>4718.5</v>
      </c>
      <c r="I48" s="67">
        <v>0.77026597435625732</v>
      </c>
      <c r="J48" s="66">
        <v>-1084</v>
      </c>
      <c r="K48" s="66">
        <v>12691.75</v>
      </c>
      <c r="L48" s="66">
        <v>13366.5</v>
      </c>
      <c r="M48" s="67">
        <v>0.94951932068978417</v>
      </c>
      <c r="N48" s="66">
        <v>-674.75</v>
      </c>
      <c r="O48" s="66">
        <v>3112</v>
      </c>
      <c r="P48" s="66">
        <v>3764</v>
      </c>
      <c r="Q48" s="69">
        <v>0.82678002125398509</v>
      </c>
      <c r="R48" s="66">
        <v>-652</v>
      </c>
      <c r="S48" s="85">
        <f t="shared" si="1"/>
        <v>33098.5</v>
      </c>
      <c r="T48" s="85">
        <f t="shared" si="2"/>
        <v>36835.5</v>
      </c>
      <c r="U48" s="86">
        <f t="shared" si="3"/>
        <v>0.89854895413391977</v>
      </c>
      <c r="V48" s="85">
        <f t="shared" si="4"/>
        <v>-3737</v>
      </c>
    </row>
    <row r="49" spans="2:22" s="5" customFormat="1">
      <c r="B49" s="75" t="s">
        <v>63</v>
      </c>
      <c r="C49" s="76">
        <v>88302.883333333331</v>
      </c>
      <c r="D49" s="76">
        <v>94948.916666666642</v>
      </c>
      <c r="E49" s="77">
        <v>0.93000411624847412</v>
      </c>
      <c r="F49" s="76">
        <v>-6646.033333333311</v>
      </c>
      <c r="G49" s="76">
        <v>40966.350000000006</v>
      </c>
      <c r="H49" s="76">
        <v>39113.733333333337</v>
      </c>
      <c r="I49" s="77">
        <v>1.0473648641738793</v>
      </c>
      <c r="J49" s="76">
        <v>1852.6166666666686</v>
      </c>
      <c r="K49" s="76">
        <v>75179.433333333334</v>
      </c>
      <c r="L49" s="76">
        <v>78916.533333333326</v>
      </c>
      <c r="M49" s="77">
        <v>0.95264490415189729</v>
      </c>
      <c r="N49" s="76">
        <v>-3737.0999999999913</v>
      </c>
      <c r="O49" s="76">
        <v>32497.5</v>
      </c>
      <c r="P49" s="76">
        <v>27694.5</v>
      </c>
      <c r="Q49" s="78">
        <v>1.1734279369549911</v>
      </c>
      <c r="R49" s="76">
        <v>4803</v>
      </c>
      <c r="S49" s="87">
        <f t="shared" si="1"/>
        <v>236946.16666666666</v>
      </c>
      <c r="T49" s="87">
        <f t="shared" si="2"/>
        <v>240673.68333333329</v>
      </c>
      <c r="U49" s="88">
        <f t="shared" si="3"/>
        <v>0.98451215515115531</v>
      </c>
      <c r="V49" s="87">
        <f t="shared" si="4"/>
        <v>-3727.5166666666337</v>
      </c>
    </row>
    <row r="50" spans="2:22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89"/>
      <c r="T50" s="89"/>
      <c r="U50" s="89"/>
      <c r="V50" s="89"/>
    </row>
    <row r="53" spans="2:22">
      <c r="C53" s="72">
        <f>C48+C41+C31+C23+C15</f>
        <v>88302.883333333331</v>
      </c>
      <c r="D53" s="72">
        <f>D48+D41+D31+D23+D15</f>
        <v>94948.916666666642</v>
      </c>
      <c r="E53" s="73"/>
      <c r="F53" s="72"/>
      <c r="G53" s="72">
        <f>G48+G41+G31+G23+G15</f>
        <v>40966.350000000006</v>
      </c>
      <c r="H53" s="72">
        <f>H48+H41+H31+H23+H15</f>
        <v>39113.733333333337</v>
      </c>
      <c r="I53" s="73"/>
      <c r="J53" s="74"/>
      <c r="K53" s="72">
        <f>K48+K41+K31+K23+K15</f>
        <v>75179.433333333334</v>
      </c>
      <c r="L53" s="72">
        <f>L48+L41+L31+L23+L15</f>
        <v>78916.533333333326</v>
      </c>
      <c r="M53" s="74"/>
      <c r="N53" s="72"/>
      <c r="O53" s="72">
        <f>O48+O41+O31+O23+O15</f>
        <v>32497.5</v>
      </c>
      <c r="P53" s="72">
        <f>P48+P41+P31+P23+P15</f>
        <v>27694.5</v>
      </c>
      <c r="Q53" s="74"/>
      <c r="R53" s="72"/>
    </row>
    <row r="54" spans="2:22">
      <c r="C54" s="72" t="b">
        <f>C53=C49</f>
        <v>1</v>
      </c>
      <c r="D54" s="72" t="b">
        <f>D53=D49</f>
        <v>1</v>
      </c>
      <c r="E54" s="73"/>
      <c r="F54" s="72"/>
      <c r="G54" s="72" t="b">
        <f>G53=G49</f>
        <v>1</v>
      </c>
      <c r="H54" s="72" t="b">
        <f>H53=H49</f>
        <v>1</v>
      </c>
      <c r="I54" s="73"/>
      <c r="J54" s="74"/>
      <c r="K54" s="72" t="b">
        <f>K53=K49</f>
        <v>1</v>
      </c>
      <c r="L54" s="72" t="b">
        <f>L53=L49</f>
        <v>1</v>
      </c>
      <c r="M54" s="74"/>
      <c r="N54" s="72"/>
      <c r="O54" s="72" t="b">
        <f>O53=O49</f>
        <v>1</v>
      </c>
      <c r="P54" s="72" t="b">
        <f>P53=P49</f>
        <v>1</v>
      </c>
      <c r="Q54" s="74"/>
      <c r="R54" s="72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pane ySplit="1" topLeftCell="A2" activePane="bottomLeft" state="frozenSplit"/>
      <selection pane="bottomLeft" activeCell="A2" sqref="A2"/>
    </sheetView>
  </sheetViews>
  <sheetFormatPr defaultRowHeight="15"/>
  <cols>
    <col min="1" max="1" width="8.85546875" style="13" bestFit="1" customWidth="1"/>
    <col min="2" max="2" width="14.42578125" style="13" bestFit="1" customWidth="1"/>
    <col min="3" max="3" width="21" style="13" bestFit="1" customWidth="1"/>
    <col min="4" max="5" width="20" style="13" bestFit="1" customWidth="1"/>
    <col min="6" max="6" width="9.140625" style="13"/>
    <col min="7" max="7" width="11.140625" style="13" customWidth="1"/>
    <col min="8" max="8" width="20" style="13" customWidth="1"/>
    <col min="9" max="16384" width="9.140625" style="13"/>
  </cols>
  <sheetData>
    <row r="1" spans="1:5" s="14" customFormat="1">
      <c r="A1" s="14" t="s">
        <v>152</v>
      </c>
      <c r="B1" s="14" t="s">
        <v>153</v>
      </c>
      <c r="C1" s="14" t="s">
        <v>154</v>
      </c>
      <c r="D1" s="14" t="s">
        <v>155</v>
      </c>
      <c r="E1" s="14" t="s">
        <v>156</v>
      </c>
    </row>
    <row r="2" spans="1:5">
      <c r="A2" s="13" t="s">
        <v>157</v>
      </c>
      <c r="B2" s="13">
        <v>201801</v>
      </c>
      <c r="C2" s="13" t="s">
        <v>118</v>
      </c>
      <c r="D2" s="13">
        <v>924</v>
      </c>
      <c r="E2" s="13">
        <v>930</v>
      </c>
    </row>
    <row r="3" spans="1:5">
      <c r="A3" s="13" t="s">
        <v>157</v>
      </c>
      <c r="B3" s="13">
        <v>201801</v>
      </c>
      <c r="C3" s="13" t="s">
        <v>119</v>
      </c>
      <c r="D3" s="13">
        <v>923</v>
      </c>
      <c r="E3" s="13">
        <v>930</v>
      </c>
    </row>
    <row r="4" spans="1:5">
      <c r="A4" s="13" t="s">
        <v>157</v>
      </c>
      <c r="B4" s="13">
        <v>201801</v>
      </c>
      <c r="C4" s="13" t="s">
        <v>136</v>
      </c>
      <c r="D4" s="13">
        <v>488</v>
      </c>
      <c r="E4" s="13">
        <v>682</v>
      </c>
    </row>
    <row r="5" spans="1:5">
      <c r="A5" s="13" t="s">
        <v>157</v>
      </c>
      <c r="B5" s="13">
        <v>201801</v>
      </c>
      <c r="C5" s="13" t="s">
        <v>137</v>
      </c>
      <c r="D5" s="13">
        <v>364</v>
      </c>
      <c r="E5" s="13">
        <v>496</v>
      </c>
    </row>
    <row r="6" spans="1:5">
      <c r="A6" s="13" t="s">
        <v>157</v>
      </c>
      <c r="B6" s="13">
        <v>201801</v>
      </c>
      <c r="C6" s="13" t="s">
        <v>138</v>
      </c>
      <c r="D6" s="13">
        <v>228</v>
      </c>
      <c r="E6" s="13">
        <v>279</v>
      </c>
    </row>
    <row r="7" spans="1:5">
      <c r="A7" s="13" t="s">
        <v>157</v>
      </c>
      <c r="B7" s="13">
        <v>201801</v>
      </c>
      <c r="C7" s="13" t="s">
        <v>139</v>
      </c>
      <c r="D7" s="13">
        <v>432</v>
      </c>
      <c r="E7" s="13">
        <v>496</v>
      </c>
    </row>
    <row r="8" spans="1:5">
      <c r="A8" s="13" t="s">
        <v>157</v>
      </c>
      <c r="B8" s="13">
        <v>201801</v>
      </c>
      <c r="C8" s="13" t="s">
        <v>268</v>
      </c>
      <c r="D8" s="13">
        <v>25</v>
      </c>
      <c r="E8" s="13">
        <v>0</v>
      </c>
    </row>
    <row r="9" spans="1:5">
      <c r="A9" s="13" t="s">
        <v>157</v>
      </c>
      <c r="B9" s="13">
        <v>201801</v>
      </c>
      <c r="C9" s="13" t="s">
        <v>158</v>
      </c>
      <c r="D9" s="13">
        <v>335</v>
      </c>
      <c r="E9" s="13">
        <v>372</v>
      </c>
    </row>
    <row r="10" spans="1:5">
      <c r="A10" s="13" t="s">
        <v>157</v>
      </c>
      <c r="B10" s="13">
        <v>201801</v>
      </c>
      <c r="C10" s="13" t="s">
        <v>159</v>
      </c>
      <c r="D10" s="13">
        <v>145</v>
      </c>
      <c r="E10" s="13">
        <v>248</v>
      </c>
    </row>
    <row r="11" spans="1:5">
      <c r="A11" s="13" t="s">
        <v>157</v>
      </c>
      <c r="B11" s="13">
        <v>201801</v>
      </c>
      <c r="C11" s="13" t="s">
        <v>278</v>
      </c>
      <c r="D11" s="13">
        <v>1</v>
      </c>
      <c r="E11" s="13">
        <v>0</v>
      </c>
    </row>
    <row r="12" spans="1:5">
      <c r="A12" s="13" t="s">
        <v>157</v>
      </c>
      <c r="B12" s="13">
        <v>201801</v>
      </c>
      <c r="C12" s="13" t="s">
        <v>144</v>
      </c>
      <c r="D12" s="13">
        <v>904</v>
      </c>
      <c r="E12" s="13">
        <v>1178</v>
      </c>
    </row>
    <row r="13" spans="1:5">
      <c r="A13" s="13" t="s">
        <v>157</v>
      </c>
      <c r="B13" s="13">
        <v>201801</v>
      </c>
      <c r="C13" s="13" t="s">
        <v>146</v>
      </c>
      <c r="D13" s="13">
        <v>272</v>
      </c>
      <c r="E13" s="13">
        <v>496</v>
      </c>
    </row>
    <row r="14" spans="1:5">
      <c r="A14" s="13" t="s">
        <v>157</v>
      </c>
      <c r="B14" s="13">
        <v>201801</v>
      </c>
      <c r="C14" s="13" t="s">
        <v>160</v>
      </c>
      <c r="D14" s="13">
        <v>77</v>
      </c>
      <c r="E14" s="13">
        <v>0</v>
      </c>
    </row>
    <row r="15" spans="1:5">
      <c r="A15" s="13" t="s">
        <v>157</v>
      </c>
      <c r="B15" s="13">
        <v>201801</v>
      </c>
      <c r="C15" s="13" t="s">
        <v>148</v>
      </c>
      <c r="D15" s="13">
        <v>475</v>
      </c>
      <c r="E15" s="13">
        <v>682</v>
      </c>
    </row>
    <row r="16" spans="1:5">
      <c r="A16" s="13" t="s">
        <v>157</v>
      </c>
      <c r="B16" s="13">
        <v>201801</v>
      </c>
      <c r="C16" s="13" t="s">
        <v>172</v>
      </c>
      <c r="D16" s="13">
        <v>23</v>
      </c>
      <c r="E16" s="13">
        <v>0</v>
      </c>
    </row>
    <row r="17" spans="1:5">
      <c r="A17" s="13" t="s">
        <v>157</v>
      </c>
      <c r="B17" s="13">
        <v>201801</v>
      </c>
      <c r="C17" s="13" t="s">
        <v>161</v>
      </c>
      <c r="D17" s="13">
        <v>137</v>
      </c>
      <c r="E17" s="13">
        <v>0</v>
      </c>
    </row>
    <row r="18" spans="1:5">
      <c r="A18" s="13" t="s">
        <v>157</v>
      </c>
      <c r="B18" s="13">
        <v>201801</v>
      </c>
      <c r="C18" s="13" t="s">
        <v>109</v>
      </c>
      <c r="D18" s="13">
        <v>911</v>
      </c>
      <c r="E18" s="13">
        <v>930</v>
      </c>
    </row>
    <row r="19" spans="1:5">
      <c r="A19" s="13" t="s">
        <v>157</v>
      </c>
      <c r="B19" s="13">
        <v>201801</v>
      </c>
      <c r="C19" s="13" t="s">
        <v>279</v>
      </c>
      <c r="D19" s="13">
        <v>2</v>
      </c>
      <c r="E19" s="13">
        <v>0</v>
      </c>
    </row>
    <row r="20" spans="1:5">
      <c r="A20" s="13" t="s">
        <v>157</v>
      </c>
      <c r="B20" s="13">
        <v>201801</v>
      </c>
      <c r="C20" s="13" t="s">
        <v>162</v>
      </c>
      <c r="D20" s="13">
        <v>357</v>
      </c>
      <c r="E20" s="13">
        <v>0</v>
      </c>
    </row>
    <row r="21" spans="1:5">
      <c r="A21" s="13" t="s">
        <v>157</v>
      </c>
      <c r="B21" s="13">
        <v>201801</v>
      </c>
      <c r="C21" s="13" t="s">
        <v>269</v>
      </c>
      <c r="D21" s="13">
        <v>57</v>
      </c>
      <c r="E21" s="13">
        <v>0</v>
      </c>
    </row>
    <row r="22" spans="1:5">
      <c r="A22" s="13" t="s">
        <v>157</v>
      </c>
      <c r="B22" s="13">
        <v>201801</v>
      </c>
      <c r="C22" s="13" t="s">
        <v>111</v>
      </c>
      <c r="D22" s="13">
        <v>505</v>
      </c>
      <c r="E22" s="13">
        <v>527</v>
      </c>
    </row>
    <row r="23" spans="1:5">
      <c r="A23" s="13" t="s">
        <v>157</v>
      </c>
      <c r="B23" s="13">
        <v>201801</v>
      </c>
      <c r="C23" s="13" t="s">
        <v>113</v>
      </c>
      <c r="D23" s="13">
        <v>601</v>
      </c>
      <c r="E23" s="13">
        <v>620</v>
      </c>
    </row>
    <row r="24" spans="1:5">
      <c r="A24" s="13" t="s">
        <v>157</v>
      </c>
      <c r="B24" s="13">
        <v>201801</v>
      </c>
      <c r="C24" s="13" t="s">
        <v>114</v>
      </c>
      <c r="D24" s="13">
        <v>411</v>
      </c>
      <c r="E24" s="13">
        <v>434</v>
      </c>
    </row>
    <row r="25" spans="1:5">
      <c r="A25" s="13" t="s">
        <v>157</v>
      </c>
      <c r="B25" s="13">
        <v>201801</v>
      </c>
      <c r="C25" s="13" t="s">
        <v>116</v>
      </c>
      <c r="D25" s="13">
        <v>556</v>
      </c>
      <c r="E25" s="13">
        <v>558</v>
      </c>
    </row>
    <row r="26" spans="1:5">
      <c r="A26" s="13" t="s">
        <v>157</v>
      </c>
      <c r="B26" s="13">
        <v>201801</v>
      </c>
      <c r="C26" s="13" t="s">
        <v>163</v>
      </c>
      <c r="D26" s="13">
        <v>9</v>
      </c>
      <c r="E26" s="13">
        <v>0</v>
      </c>
    </row>
    <row r="27" spans="1:5">
      <c r="A27" s="13" t="s">
        <v>157</v>
      </c>
      <c r="B27" s="13">
        <v>201801</v>
      </c>
      <c r="C27" s="13" t="s">
        <v>132</v>
      </c>
      <c r="D27" s="13">
        <v>945</v>
      </c>
      <c r="E27" s="13">
        <v>992</v>
      </c>
    </row>
    <row r="28" spans="1:5">
      <c r="A28" s="13" t="s">
        <v>157</v>
      </c>
      <c r="B28" s="13">
        <v>201801</v>
      </c>
      <c r="C28" s="13" t="s">
        <v>164</v>
      </c>
      <c r="D28" s="13">
        <v>15</v>
      </c>
      <c r="E28" s="13">
        <v>0</v>
      </c>
    </row>
    <row r="29" spans="1:5">
      <c r="A29" s="13" t="s">
        <v>157</v>
      </c>
      <c r="B29" s="13">
        <v>201801</v>
      </c>
      <c r="C29" s="13" t="s">
        <v>267</v>
      </c>
      <c r="D29" s="13">
        <v>3</v>
      </c>
      <c r="E29" s="13">
        <v>0</v>
      </c>
    </row>
    <row r="30" spans="1:5">
      <c r="A30" s="13" t="s">
        <v>157</v>
      </c>
      <c r="B30" s="13">
        <v>201801</v>
      </c>
      <c r="C30" s="13" t="s">
        <v>121</v>
      </c>
      <c r="D30" s="13">
        <v>709</v>
      </c>
      <c r="E30" s="13">
        <v>744</v>
      </c>
    </row>
    <row r="31" spans="1:5">
      <c r="A31" s="13" t="s">
        <v>157</v>
      </c>
      <c r="B31" s="13">
        <v>201801</v>
      </c>
      <c r="C31" s="13" t="s">
        <v>123</v>
      </c>
      <c r="D31" s="13">
        <v>727</v>
      </c>
      <c r="E31" s="13">
        <v>744</v>
      </c>
    </row>
    <row r="32" spans="1:5">
      <c r="A32" s="13" t="s">
        <v>157</v>
      </c>
      <c r="B32" s="13">
        <v>201801</v>
      </c>
      <c r="C32" s="13" t="s">
        <v>107</v>
      </c>
      <c r="D32" s="13">
        <v>768</v>
      </c>
      <c r="E32" s="13">
        <v>744</v>
      </c>
    </row>
    <row r="33" spans="1:5">
      <c r="A33" s="13" t="s">
        <v>157</v>
      </c>
      <c r="B33" s="13">
        <v>201801</v>
      </c>
      <c r="C33" s="13" t="s">
        <v>280</v>
      </c>
      <c r="D33" s="13">
        <v>3</v>
      </c>
      <c r="E33" s="13">
        <v>0</v>
      </c>
    </row>
    <row r="34" spans="1:5">
      <c r="A34" s="13" t="s">
        <v>157</v>
      </c>
      <c r="B34" s="13">
        <v>201801</v>
      </c>
      <c r="C34" s="13" t="s">
        <v>165</v>
      </c>
      <c r="D34" s="13">
        <v>1</v>
      </c>
      <c r="E34" s="13">
        <v>0</v>
      </c>
    </row>
    <row r="35" spans="1:5">
      <c r="A35" s="13" t="s">
        <v>157</v>
      </c>
      <c r="B35" s="13">
        <v>201801</v>
      </c>
      <c r="C35" s="13" t="s">
        <v>125</v>
      </c>
      <c r="D35" s="13">
        <v>899</v>
      </c>
      <c r="E35" s="13">
        <v>992</v>
      </c>
    </row>
    <row r="36" spans="1:5">
      <c r="A36" s="13" t="s">
        <v>157</v>
      </c>
      <c r="B36" s="13">
        <v>201801</v>
      </c>
      <c r="C36" s="13" t="s">
        <v>126</v>
      </c>
      <c r="D36" s="13">
        <v>692</v>
      </c>
      <c r="E36" s="13">
        <v>713</v>
      </c>
    </row>
    <row r="37" spans="1:5">
      <c r="A37" s="13" t="s">
        <v>157</v>
      </c>
      <c r="B37" s="13">
        <v>201801</v>
      </c>
      <c r="C37" s="13" t="s">
        <v>127</v>
      </c>
      <c r="D37" s="13">
        <v>264</v>
      </c>
      <c r="E37" s="13">
        <v>341</v>
      </c>
    </row>
    <row r="38" spans="1:5">
      <c r="A38" s="13" t="s">
        <v>157</v>
      </c>
      <c r="B38" s="13">
        <v>201801</v>
      </c>
      <c r="C38" s="13" t="s">
        <v>143</v>
      </c>
      <c r="D38" s="13">
        <v>44</v>
      </c>
      <c r="E38" s="13">
        <v>124</v>
      </c>
    </row>
    <row r="39" spans="1:5">
      <c r="A39" s="13" t="s">
        <v>157</v>
      </c>
      <c r="B39" s="13">
        <v>201801</v>
      </c>
      <c r="C39" s="13" t="s">
        <v>166</v>
      </c>
      <c r="D39" s="13">
        <v>6</v>
      </c>
      <c r="E39" s="13">
        <v>0</v>
      </c>
    </row>
    <row r="40" spans="1:5">
      <c r="A40" s="13" t="s">
        <v>157</v>
      </c>
      <c r="B40" s="13">
        <v>201801</v>
      </c>
      <c r="C40" s="13" t="s">
        <v>272</v>
      </c>
      <c r="D40" s="13">
        <v>1</v>
      </c>
      <c r="E40" s="13">
        <v>0</v>
      </c>
    </row>
    <row r="41" spans="1:5">
      <c r="A41" s="13" t="s">
        <v>157</v>
      </c>
      <c r="B41" s="13">
        <v>201801</v>
      </c>
      <c r="C41" s="13" t="s">
        <v>167</v>
      </c>
      <c r="D41" s="13">
        <v>9</v>
      </c>
      <c r="E41" s="13">
        <v>0</v>
      </c>
    </row>
    <row r="42" spans="1:5">
      <c r="A42" s="13" t="s">
        <v>157</v>
      </c>
      <c r="B42" s="13">
        <v>201801</v>
      </c>
      <c r="C42" s="13" t="s">
        <v>281</v>
      </c>
      <c r="D42" s="13">
        <v>1</v>
      </c>
      <c r="E42" s="13">
        <v>0</v>
      </c>
    </row>
    <row r="43" spans="1:5">
      <c r="A43" s="13" t="s">
        <v>157</v>
      </c>
      <c r="B43" s="13">
        <v>201801</v>
      </c>
      <c r="C43" s="13" t="s">
        <v>135</v>
      </c>
      <c r="D43" s="13">
        <v>753</v>
      </c>
      <c r="E43" s="13">
        <v>992</v>
      </c>
    </row>
    <row r="44" spans="1:5">
      <c r="A44" s="13" t="s">
        <v>157</v>
      </c>
      <c r="B44" s="13">
        <v>201801</v>
      </c>
      <c r="C44" s="13" t="s">
        <v>140</v>
      </c>
      <c r="D44" s="13">
        <v>406</v>
      </c>
      <c r="E44" s="13">
        <v>434</v>
      </c>
    </row>
    <row r="45" spans="1:5">
      <c r="A45" s="13" t="s">
        <v>157</v>
      </c>
      <c r="B45" s="13">
        <v>201801</v>
      </c>
      <c r="C45" s="13" t="s">
        <v>141</v>
      </c>
      <c r="D45" s="13">
        <v>157</v>
      </c>
      <c r="E45" s="13">
        <v>279</v>
      </c>
    </row>
    <row r="46" spans="1:5">
      <c r="A46" s="13" t="s">
        <v>157</v>
      </c>
      <c r="B46" s="13">
        <v>201801</v>
      </c>
      <c r="C46" s="13" t="s">
        <v>171</v>
      </c>
      <c r="D46" s="13">
        <v>1</v>
      </c>
      <c r="E46" s="13">
        <v>0</v>
      </c>
    </row>
    <row r="47" spans="1:5">
      <c r="A47" s="13" t="s">
        <v>157</v>
      </c>
      <c r="B47" s="13">
        <v>201801</v>
      </c>
      <c r="C47" s="13" t="s">
        <v>168</v>
      </c>
      <c r="D47" s="13">
        <v>208</v>
      </c>
      <c r="E47" s="13">
        <v>248</v>
      </c>
    </row>
    <row r="48" spans="1:5">
      <c r="A48" s="13" t="s">
        <v>157</v>
      </c>
      <c r="B48" s="13">
        <v>201801</v>
      </c>
      <c r="C48" s="13" t="s">
        <v>145</v>
      </c>
      <c r="D48" s="13">
        <v>824</v>
      </c>
      <c r="E48" s="13">
        <v>961</v>
      </c>
    </row>
    <row r="49" spans="1:5">
      <c r="A49" s="13" t="s">
        <v>157</v>
      </c>
      <c r="B49" s="13">
        <v>201801</v>
      </c>
      <c r="C49" s="13" t="s">
        <v>147</v>
      </c>
      <c r="D49" s="13">
        <v>246</v>
      </c>
      <c r="E49" s="13">
        <v>434</v>
      </c>
    </row>
    <row r="50" spans="1:5">
      <c r="A50" s="13" t="s">
        <v>157</v>
      </c>
      <c r="B50" s="13">
        <v>201801</v>
      </c>
      <c r="C50" s="13" t="s">
        <v>108</v>
      </c>
      <c r="D50" s="13">
        <v>830</v>
      </c>
      <c r="E50" s="13">
        <v>868</v>
      </c>
    </row>
    <row r="51" spans="1:5">
      <c r="A51" s="13" t="s">
        <v>157</v>
      </c>
      <c r="B51" s="13">
        <v>201801</v>
      </c>
      <c r="C51" s="13" t="s">
        <v>110</v>
      </c>
      <c r="D51" s="13">
        <v>734</v>
      </c>
      <c r="E51" s="13">
        <v>775</v>
      </c>
    </row>
    <row r="52" spans="1:5">
      <c r="A52" s="13" t="s">
        <v>157</v>
      </c>
      <c r="B52" s="13">
        <v>201801</v>
      </c>
      <c r="C52" s="13" t="s">
        <v>169</v>
      </c>
      <c r="D52" s="13">
        <v>0</v>
      </c>
      <c r="E52" s="13">
        <v>0</v>
      </c>
    </row>
    <row r="53" spans="1:5">
      <c r="A53" s="13" t="s">
        <v>157</v>
      </c>
      <c r="B53" s="13">
        <v>201801</v>
      </c>
      <c r="C53" s="13" t="s">
        <v>265</v>
      </c>
      <c r="D53" s="13">
        <v>18</v>
      </c>
      <c r="E53" s="13">
        <v>0</v>
      </c>
    </row>
    <row r="54" spans="1:5">
      <c r="A54" s="13" t="s">
        <v>157</v>
      </c>
      <c r="B54" s="13">
        <v>201801</v>
      </c>
      <c r="C54" s="13" t="s">
        <v>112</v>
      </c>
      <c r="D54" s="13">
        <v>764</v>
      </c>
      <c r="E54" s="13">
        <v>775</v>
      </c>
    </row>
    <row r="55" spans="1:5">
      <c r="A55" s="13" t="s">
        <v>157</v>
      </c>
      <c r="B55" s="13">
        <v>201801</v>
      </c>
      <c r="C55" s="13" t="s">
        <v>115</v>
      </c>
      <c r="D55" s="13">
        <v>618</v>
      </c>
      <c r="E55" s="13">
        <v>620</v>
      </c>
    </row>
    <row r="56" spans="1:5">
      <c r="A56" s="13" t="s">
        <v>157</v>
      </c>
      <c r="B56" s="13">
        <v>201801</v>
      </c>
      <c r="C56" s="13" t="s">
        <v>128</v>
      </c>
      <c r="D56" s="13">
        <v>565</v>
      </c>
      <c r="E56" s="13">
        <v>620</v>
      </c>
    </row>
    <row r="57" spans="1:5">
      <c r="A57" s="13" t="s">
        <v>157</v>
      </c>
      <c r="B57" s="13">
        <v>201801</v>
      </c>
      <c r="C57" s="13" t="s">
        <v>129</v>
      </c>
      <c r="D57" s="13">
        <v>549</v>
      </c>
      <c r="E57" s="13">
        <v>558</v>
      </c>
    </row>
    <row r="58" spans="1:5">
      <c r="A58" s="13" t="s">
        <v>157</v>
      </c>
      <c r="B58" s="13">
        <v>201801</v>
      </c>
      <c r="C58" s="13" t="s">
        <v>130</v>
      </c>
      <c r="D58" s="13">
        <v>670</v>
      </c>
      <c r="E58" s="13">
        <v>682</v>
      </c>
    </row>
    <row r="59" spans="1:5">
      <c r="A59" s="13" t="s">
        <v>157</v>
      </c>
      <c r="B59" s="13">
        <v>201801</v>
      </c>
      <c r="C59" s="13" t="s">
        <v>170</v>
      </c>
      <c r="D59" s="13">
        <v>15</v>
      </c>
      <c r="E59" s="13">
        <v>0</v>
      </c>
    </row>
    <row r="60" spans="1:5">
      <c r="A60" s="13" t="s">
        <v>157</v>
      </c>
      <c r="B60" s="13">
        <v>201801</v>
      </c>
      <c r="C60" s="13" t="s">
        <v>131</v>
      </c>
      <c r="D60" s="13">
        <v>653</v>
      </c>
      <c r="E60" s="13">
        <v>713</v>
      </c>
    </row>
    <row r="61" spans="1:5">
      <c r="A61" s="13" t="s">
        <v>157</v>
      </c>
      <c r="B61" s="13">
        <v>201801</v>
      </c>
      <c r="C61" s="13" t="s">
        <v>133</v>
      </c>
      <c r="D61" s="13">
        <v>975</v>
      </c>
      <c r="E61" s="13">
        <v>992</v>
      </c>
    </row>
    <row r="62" spans="1:5">
      <c r="A62" s="13" t="s">
        <v>157</v>
      </c>
      <c r="B62" s="13">
        <v>201801</v>
      </c>
      <c r="C62" s="13" t="s">
        <v>117</v>
      </c>
      <c r="D62" s="13">
        <v>739</v>
      </c>
      <c r="E62" s="13">
        <v>744</v>
      </c>
    </row>
    <row r="63" spans="1:5">
      <c r="A63" s="13" t="s">
        <v>157</v>
      </c>
      <c r="B63" s="13">
        <v>201801</v>
      </c>
      <c r="C63" s="13" t="s">
        <v>120</v>
      </c>
      <c r="D63" s="13">
        <v>278</v>
      </c>
      <c r="E63" s="13">
        <v>341</v>
      </c>
    </row>
    <row r="64" spans="1:5">
      <c r="A64" s="13" t="s">
        <v>157</v>
      </c>
      <c r="B64" s="13">
        <v>201801</v>
      </c>
      <c r="C64" s="13" t="s">
        <v>122</v>
      </c>
      <c r="D64" s="13">
        <v>728</v>
      </c>
      <c r="E64" s="13">
        <v>744</v>
      </c>
    </row>
    <row r="65" spans="1:5">
      <c r="A65" s="13" t="s">
        <v>157</v>
      </c>
      <c r="B65" s="13">
        <v>201801</v>
      </c>
      <c r="C65" s="13" t="s">
        <v>124</v>
      </c>
      <c r="D65" s="13">
        <v>730</v>
      </c>
      <c r="E65" s="13">
        <v>744</v>
      </c>
    </row>
    <row r="66" spans="1:5">
      <c r="A66" s="13" t="s">
        <v>157</v>
      </c>
      <c r="B66" s="13">
        <v>201801</v>
      </c>
      <c r="C66" s="13" t="s">
        <v>282</v>
      </c>
      <c r="D66" s="13">
        <v>2</v>
      </c>
      <c r="E66" s="13">
        <v>0</v>
      </c>
    </row>
    <row r="67" spans="1:5">
      <c r="A67" s="13" t="s">
        <v>157</v>
      </c>
      <c r="B67" s="13">
        <v>201801</v>
      </c>
      <c r="C67" s="13" t="s">
        <v>134</v>
      </c>
      <c r="D67" s="13">
        <v>459</v>
      </c>
      <c r="E67" s="13">
        <v>527</v>
      </c>
    </row>
    <row r="68" spans="1:5">
      <c r="A68" s="13" t="s">
        <v>157</v>
      </c>
      <c r="B68" s="13">
        <v>201801</v>
      </c>
      <c r="C68" s="13" t="s">
        <v>283</v>
      </c>
      <c r="D68" s="13">
        <v>1</v>
      </c>
      <c r="E68" s="13">
        <v>0</v>
      </c>
    </row>
    <row r="80" spans="1:5">
      <c r="C80" s="15" t="s">
        <v>138</v>
      </c>
      <c r="D80" s="13">
        <f>SUMIF($C$2:$C$79,"33A",$D$2:$D$79) + SUMIF($C$2:$C$79,"33B",$D$2:$D$79)</f>
        <v>0</v>
      </c>
      <c r="E80" s="13">
        <f>SUMIF($C$2:$C$79,"33A",$E$2:$E$79) + SUMIF($C$2:$C$79,"33B",$E$2:$E$79)</f>
        <v>0</v>
      </c>
    </row>
    <row r="81" spans="3:5">
      <c r="C81" s="15" t="s">
        <v>142</v>
      </c>
      <c r="D81" s="13">
        <f>SUMIF($C$2:$C$79,"38A",$D$2:$D$79) + SUMIF($C$2:$C$79,"38B",$D$2:$D$79)</f>
        <v>543</v>
      </c>
      <c r="E81" s="13">
        <f>SUMIF($C$2:$C$79,"38A",$D$2:$D$79) + SUMIF($C$2:$C$79,"38B",$D$2:$D$79)</f>
        <v>543</v>
      </c>
    </row>
  </sheetData>
  <pageMargins left="0.7" right="0.7" top="0.75" bottom="0.75" header="0.3" footer="0.3"/>
  <pageSetup paperSize="9" orientation="portrait" horizontalDpi="4294967292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2018-02-23T17:48:00Z</dcterms:modified>
</cp:coreProperties>
</file>