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0" hidden="1">Unify!$I$2:$P$44</definedName>
    <definedName name="_xlnm.Print_Area" localSheetId="2">CHPPD!$A:$P</definedName>
    <definedName name="_xlnm.Print_Area" localSheetId="3">'Unify Report'!$B$1:$V$50</definedName>
    <definedName name="Query_from_PSD" localSheetId="4" hidden="1">Beddays_Data!$A$1:$E$76</definedName>
  </definedNames>
  <calcPr calcId="145621"/>
</workbook>
</file>

<file path=xl/calcChain.xml><?xml version="1.0" encoding="utf-8"?>
<calcChain xmlns="http://schemas.openxmlformats.org/spreadsheetml/2006/main">
  <c r="H50" i="4" l="1"/>
  <c r="C53" i="1" l="1"/>
  <c r="V49" i="1" l="1"/>
  <c r="V48" i="1"/>
  <c r="V44" i="1"/>
  <c r="V40" i="1"/>
  <c r="V36" i="1"/>
  <c r="V32" i="1"/>
  <c r="V28" i="1"/>
  <c r="V24" i="1"/>
  <c r="V20" i="1"/>
  <c r="V16" i="1"/>
  <c r="V12" i="1"/>
  <c r="V8" i="1"/>
  <c r="V4" i="1"/>
  <c r="U49" i="1"/>
  <c r="U48" i="1"/>
  <c r="U44" i="1"/>
  <c r="U40" i="1"/>
  <c r="U36" i="1"/>
  <c r="U32" i="1"/>
  <c r="U28" i="1"/>
  <c r="U24" i="1"/>
  <c r="U20" i="1"/>
  <c r="U16" i="1"/>
  <c r="U12" i="1"/>
  <c r="U8" i="1"/>
  <c r="U4" i="1"/>
  <c r="T49" i="1"/>
  <c r="S49" i="1"/>
  <c r="T48" i="1"/>
  <c r="S48" i="1"/>
  <c r="T47" i="1"/>
  <c r="S47" i="1"/>
  <c r="V47" i="1" s="1"/>
  <c r="T46" i="1"/>
  <c r="S46" i="1"/>
  <c r="V46" i="1" s="1"/>
  <c r="T45" i="1"/>
  <c r="S45" i="1"/>
  <c r="V45" i="1" s="1"/>
  <c r="T44" i="1"/>
  <c r="S44" i="1"/>
  <c r="T43" i="1"/>
  <c r="S43" i="1"/>
  <c r="V43" i="1" s="1"/>
  <c r="T42" i="1"/>
  <c r="S42" i="1"/>
  <c r="V42" i="1" s="1"/>
  <c r="T41" i="1"/>
  <c r="S41" i="1"/>
  <c r="V41" i="1" s="1"/>
  <c r="T40" i="1"/>
  <c r="S40" i="1"/>
  <c r="T39" i="1"/>
  <c r="S39" i="1"/>
  <c r="V39" i="1" s="1"/>
  <c r="T38" i="1"/>
  <c r="S38" i="1"/>
  <c r="V38" i="1" s="1"/>
  <c r="T37" i="1"/>
  <c r="S37" i="1"/>
  <c r="V37" i="1" s="1"/>
  <c r="T36" i="1"/>
  <c r="S36" i="1"/>
  <c r="T35" i="1"/>
  <c r="S35" i="1"/>
  <c r="V35" i="1" s="1"/>
  <c r="T34" i="1"/>
  <c r="S34" i="1"/>
  <c r="V34" i="1" s="1"/>
  <c r="T33" i="1"/>
  <c r="S33" i="1"/>
  <c r="V33" i="1" s="1"/>
  <c r="T32" i="1"/>
  <c r="S32" i="1"/>
  <c r="T31" i="1"/>
  <c r="S31" i="1"/>
  <c r="V31" i="1" s="1"/>
  <c r="T30" i="1"/>
  <c r="S30" i="1"/>
  <c r="V30" i="1" s="1"/>
  <c r="T29" i="1"/>
  <c r="S29" i="1"/>
  <c r="V29" i="1" s="1"/>
  <c r="T28" i="1"/>
  <c r="S28" i="1"/>
  <c r="T27" i="1"/>
  <c r="S27" i="1"/>
  <c r="V27" i="1" s="1"/>
  <c r="T26" i="1"/>
  <c r="S26" i="1"/>
  <c r="V26" i="1" s="1"/>
  <c r="T25" i="1"/>
  <c r="S25" i="1"/>
  <c r="V25" i="1" s="1"/>
  <c r="T24" i="1"/>
  <c r="S24" i="1"/>
  <c r="T23" i="1"/>
  <c r="S23" i="1"/>
  <c r="V23" i="1" s="1"/>
  <c r="T22" i="1"/>
  <c r="S22" i="1"/>
  <c r="V22" i="1" s="1"/>
  <c r="T21" i="1"/>
  <c r="S21" i="1"/>
  <c r="V21" i="1" s="1"/>
  <c r="T20" i="1"/>
  <c r="S20" i="1"/>
  <c r="T19" i="1"/>
  <c r="S19" i="1"/>
  <c r="V19" i="1" s="1"/>
  <c r="T18" i="1"/>
  <c r="S18" i="1"/>
  <c r="V18" i="1" s="1"/>
  <c r="T17" i="1"/>
  <c r="S17" i="1"/>
  <c r="V17" i="1" s="1"/>
  <c r="T16" i="1"/>
  <c r="S16" i="1"/>
  <c r="T15" i="1"/>
  <c r="S15" i="1"/>
  <c r="V15" i="1" s="1"/>
  <c r="T14" i="1"/>
  <c r="S14" i="1"/>
  <c r="V14" i="1" s="1"/>
  <c r="T13" i="1"/>
  <c r="S13" i="1"/>
  <c r="V13" i="1" s="1"/>
  <c r="T12" i="1"/>
  <c r="S12" i="1"/>
  <c r="T11" i="1"/>
  <c r="S11" i="1"/>
  <c r="V11" i="1" s="1"/>
  <c r="T10" i="1"/>
  <c r="S10" i="1"/>
  <c r="V10" i="1" s="1"/>
  <c r="T9" i="1"/>
  <c r="S9" i="1"/>
  <c r="V9" i="1" s="1"/>
  <c r="T8" i="1"/>
  <c r="S8" i="1"/>
  <c r="T7" i="1"/>
  <c r="S7" i="1"/>
  <c r="V7" i="1" s="1"/>
  <c r="T6" i="1"/>
  <c r="S6" i="1"/>
  <c r="V6" i="1" s="1"/>
  <c r="T5" i="1"/>
  <c r="S5" i="1"/>
  <c r="V5" i="1" s="1"/>
  <c r="T4" i="1"/>
  <c r="S4" i="1"/>
  <c r="T3" i="1"/>
  <c r="S3" i="1"/>
  <c r="V3" i="1" s="1"/>
  <c r="T2" i="1"/>
  <c r="S2" i="1"/>
  <c r="V2" i="1" s="1"/>
  <c r="U2" i="1" l="1"/>
  <c r="U6" i="1"/>
  <c r="U10" i="1"/>
  <c r="U14" i="1"/>
  <c r="U18" i="1"/>
  <c r="U22" i="1"/>
  <c r="U26" i="1"/>
  <c r="U30" i="1"/>
  <c r="U34" i="1"/>
  <c r="U38" i="1"/>
  <c r="U42" i="1"/>
  <c r="U46" i="1"/>
  <c r="U3" i="1"/>
  <c r="U7" i="1"/>
  <c r="U11" i="1"/>
  <c r="U15" i="1"/>
  <c r="U19" i="1"/>
  <c r="U23" i="1"/>
  <c r="U27" i="1"/>
  <c r="U31" i="1"/>
  <c r="U35" i="1"/>
  <c r="U39" i="1"/>
  <c r="U43" i="1"/>
  <c r="U47" i="1"/>
  <c r="U5" i="1"/>
  <c r="U9" i="1"/>
  <c r="U13" i="1"/>
  <c r="U17" i="1"/>
  <c r="U21" i="1"/>
  <c r="U25" i="1"/>
  <c r="U29" i="1"/>
  <c r="U33" i="1"/>
  <c r="U37" i="1"/>
  <c r="U41" i="1"/>
  <c r="U45" i="1"/>
  <c r="C54" i="1"/>
  <c r="G54" i="1"/>
  <c r="K54" i="1"/>
  <c r="O54" i="1"/>
  <c r="P53" i="1"/>
  <c r="P54" i="1" s="1"/>
  <c r="O53" i="1"/>
  <c r="L53" i="1"/>
  <c r="L54" i="1" s="1"/>
  <c r="K53" i="1"/>
  <c r="H53" i="1"/>
  <c r="H54" i="1" s="1"/>
  <c r="G53" i="1"/>
  <c r="D53" i="1"/>
  <c r="D54" i="1" s="1"/>
  <c r="A43" i="1"/>
  <c r="A47" i="1" l="1"/>
  <c r="A2" i="1"/>
  <c r="N3" i="4" l="1"/>
  <c r="J3" i="4"/>
  <c r="O3" i="4"/>
  <c r="I3" i="4"/>
  <c r="M3" i="4"/>
  <c r="H3" i="4"/>
  <c r="L3" i="4"/>
  <c r="K3" i="4"/>
  <c r="L3" i="5"/>
  <c r="M3" i="5"/>
  <c r="I3" i="5"/>
  <c r="P3" i="5"/>
  <c r="N3" i="5"/>
  <c r="K3" i="5"/>
  <c r="J3" i="5"/>
  <c r="O3" i="5"/>
  <c r="G6" i="2"/>
  <c r="F6" i="2"/>
  <c r="I6" i="2" s="1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E89" i="3" l="1"/>
  <c r="K44" i="2" s="1"/>
  <c r="D89" i="3"/>
  <c r="J44" i="2" s="1"/>
  <c r="Q38" i="5" s="1"/>
  <c r="E88" i="3"/>
  <c r="K40" i="2" s="1"/>
  <c r="M40" i="2" s="1"/>
  <c r="D88" i="3"/>
  <c r="J40" i="2" s="1"/>
  <c r="J7" i="2"/>
  <c r="Q4" i="5" s="1"/>
  <c r="K7" i="2"/>
  <c r="M7" i="2" s="1"/>
  <c r="J8" i="2"/>
  <c r="K8" i="2"/>
  <c r="M8" i="2" s="1"/>
  <c r="J9" i="2"/>
  <c r="K9" i="2"/>
  <c r="M9" i="2" s="1"/>
  <c r="J10" i="2"/>
  <c r="Q7" i="5" s="1"/>
  <c r="K10" i="2"/>
  <c r="J11" i="2"/>
  <c r="Q8" i="5" s="1"/>
  <c r="K11" i="2"/>
  <c r="M11" i="2" s="1"/>
  <c r="J12" i="2"/>
  <c r="K12" i="2"/>
  <c r="M12" i="2" s="1"/>
  <c r="J13" i="2"/>
  <c r="K13" i="2"/>
  <c r="J14" i="2"/>
  <c r="Q11" i="5" s="1"/>
  <c r="K14" i="2"/>
  <c r="M14" i="2" s="1"/>
  <c r="J15" i="2"/>
  <c r="Q12" i="5" s="1"/>
  <c r="K15" i="2"/>
  <c r="M15" i="2" s="1"/>
  <c r="J16" i="2"/>
  <c r="K16" i="2"/>
  <c r="M16" i="2" s="1"/>
  <c r="J17" i="2"/>
  <c r="K17" i="2"/>
  <c r="J18" i="2"/>
  <c r="Q15" i="5" s="1"/>
  <c r="K18" i="2"/>
  <c r="J20" i="2"/>
  <c r="Q16" i="5" s="1"/>
  <c r="K20" i="2"/>
  <c r="M20" i="2" s="1"/>
  <c r="J21" i="2"/>
  <c r="K21" i="2"/>
  <c r="J22" i="2"/>
  <c r="K22" i="2"/>
  <c r="J23" i="2"/>
  <c r="Q19" i="5" s="1"/>
  <c r="K23" i="2"/>
  <c r="M23" i="2" s="1"/>
  <c r="J24" i="2"/>
  <c r="Q20" i="5" s="1"/>
  <c r="K24" i="2"/>
  <c r="M24" i="2" s="1"/>
  <c r="J25" i="2"/>
  <c r="K25" i="2"/>
  <c r="M25" i="2" s="1"/>
  <c r="J26" i="2"/>
  <c r="K26" i="2"/>
  <c r="M26" i="2" s="1"/>
  <c r="J28" i="2"/>
  <c r="Q23" i="5" s="1"/>
  <c r="K28" i="2"/>
  <c r="M28" i="2" s="1"/>
  <c r="J29" i="2"/>
  <c r="Q24" i="5" s="1"/>
  <c r="K29" i="2"/>
  <c r="J30" i="2"/>
  <c r="K30" i="2"/>
  <c r="M30" i="2" s="1"/>
  <c r="J31" i="2"/>
  <c r="K31" i="2"/>
  <c r="M31" i="2" s="1"/>
  <c r="J32" i="2"/>
  <c r="Q27" i="5" s="1"/>
  <c r="K32" i="2"/>
  <c r="M32" i="2" s="1"/>
  <c r="J33" i="2"/>
  <c r="Q28" i="5" s="1"/>
  <c r="K33" i="2"/>
  <c r="M33" i="2" s="1"/>
  <c r="J34" i="2"/>
  <c r="K34" i="2"/>
  <c r="J36" i="2"/>
  <c r="K36" i="2"/>
  <c r="M36" i="2" s="1"/>
  <c r="J37" i="2"/>
  <c r="Q31" i="5" s="1"/>
  <c r="K37" i="2"/>
  <c r="M37" i="2" s="1"/>
  <c r="J38" i="2"/>
  <c r="Q32" i="5" s="1"/>
  <c r="K38" i="2"/>
  <c r="J39" i="2"/>
  <c r="K39" i="2"/>
  <c r="M39" i="2" s="1"/>
  <c r="J41" i="2"/>
  <c r="K41" i="2"/>
  <c r="M41" i="2" s="1"/>
  <c r="J42" i="2"/>
  <c r="Q36" i="5" s="1"/>
  <c r="K42" i="2"/>
  <c r="J43" i="2"/>
  <c r="Q37" i="5" s="1"/>
  <c r="K43" i="2"/>
  <c r="M43" i="2" s="1"/>
  <c r="J45" i="2"/>
  <c r="K45" i="2"/>
  <c r="J46" i="2"/>
  <c r="K46" i="2"/>
  <c r="J47" i="2"/>
  <c r="Q41" i="5" s="1"/>
  <c r="K47" i="2"/>
  <c r="M47" i="2" s="1"/>
  <c r="J48" i="2"/>
  <c r="Q42" i="5" s="1"/>
  <c r="K48" i="2"/>
  <c r="J49" i="2"/>
  <c r="K49" i="2"/>
  <c r="J50" i="2"/>
  <c r="K50" i="2"/>
  <c r="K6" i="2"/>
  <c r="J6" i="2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Q35" i="5" l="1"/>
  <c r="Q22" i="5"/>
  <c r="Q10" i="5"/>
  <c r="Q29" i="5"/>
  <c r="Q25" i="5"/>
  <c r="Q21" i="5"/>
  <c r="Q17" i="5"/>
  <c r="Q13" i="5"/>
  <c r="Q9" i="5"/>
  <c r="Q5" i="5"/>
  <c r="Q40" i="5"/>
  <c r="Q18" i="5"/>
  <c r="Q6" i="5"/>
  <c r="Q39" i="5"/>
  <c r="Q44" i="5"/>
  <c r="Q26" i="5"/>
  <c r="Q43" i="5"/>
  <c r="Q33" i="5"/>
  <c r="Q3" i="5"/>
  <c r="Q34" i="5"/>
  <c r="Q30" i="5"/>
  <c r="Q14" i="5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L43" i="4"/>
  <c r="L39" i="4"/>
  <c r="L34" i="4"/>
  <c r="L24" i="4"/>
  <c r="L13" i="4"/>
  <c r="L4" i="4"/>
  <c r="I40" i="4"/>
  <c r="I33" i="4"/>
  <c r="I25" i="4"/>
  <c r="I17" i="4"/>
  <c r="I9" i="4"/>
  <c r="H44" i="4"/>
  <c r="M41" i="4"/>
  <c r="M37" i="4"/>
  <c r="M33" i="4"/>
  <c r="M29" i="4"/>
  <c r="M25" i="4"/>
  <c r="M21" i="4"/>
  <c r="M17" i="4"/>
  <c r="M13" i="4"/>
  <c r="M9" i="4"/>
  <c r="M5" i="4"/>
  <c r="L35" i="4"/>
  <c r="L28" i="4"/>
  <c r="L22" i="4"/>
  <c r="L15" i="4"/>
  <c r="L9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K44" i="4"/>
  <c r="K42" i="4"/>
  <c r="K40" i="4"/>
  <c r="K38" i="4"/>
  <c r="K36" i="4"/>
  <c r="K34" i="4"/>
  <c r="O43" i="4"/>
  <c r="O39" i="4"/>
  <c r="O35" i="4"/>
  <c r="K32" i="4"/>
  <c r="O29" i="4"/>
  <c r="K27" i="4"/>
  <c r="K24" i="4"/>
  <c r="O21" i="4"/>
  <c r="K19" i="4"/>
  <c r="K16" i="4"/>
  <c r="O13" i="4"/>
  <c r="K11" i="4"/>
  <c r="K8" i="4"/>
  <c r="O5" i="4"/>
  <c r="J44" i="4"/>
  <c r="J41" i="4"/>
  <c r="N38" i="4"/>
  <c r="J36" i="4"/>
  <c r="J33" i="4"/>
  <c r="N30" i="4"/>
  <c r="J28" i="4"/>
  <c r="J25" i="4"/>
  <c r="N22" i="4"/>
  <c r="J20" i="4"/>
  <c r="J17" i="4"/>
  <c r="N14" i="4"/>
  <c r="J12" i="4"/>
  <c r="J9" i="4"/>
  <c r="N6" i="4"/>
  <c r="J4" i="4"/>
  <c r="L44" i="4"/>
  <c r="L38" i="4"/>
  <c r="L29" i="4"/>
  <c r="L16" i="4"/>
  <c r="I44" i="4"/>
  <c r="I36" i="4"/>
  <c r="I27" i="4"/>
  <c r="I15" i="4"/>
  <c r="I5" i="4"/>
  <c r="M42" i="4"/>
  <c r="M36" i="4"/>
  <c r="M31" i="4"/>
  <c r="M26" i="4"/>
  <c r="M20" i="4"/>
  <c r="M15" i="4"/>
  <c r="M10" i="4"/>
  <c r="M4" i="4"/>
  <c r="L32" i="4"/>
  <c r="L23" i="4"/>
  <c r="L14" i="4"/>
  <c r="L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K43" i="4"/>
  <c r="K39" i="4"/>
  <c r="K35" i="4"/>
  <c r="O31" i="4"/>
  <c r="K29" i="4"/>
  <c r="K26" i="4"/>
  <c r="O23" i="4"/>
  <c r="K21" i="4"/>
  <c r="K18" i="4"/>
  <c r="O15" i="4"/>
  <c r="K13" i="4"/>
  <c r="K10" i="4"/>
  <c r="O7" i="4"/>
  <c r="K5" i="4"/>
  <c r="J43" i="4"/>
  <c r="N40" i="4"/>
  <c r="J38" i="4"/>
  <c r="J35" i="4"/>
  <c r="N32" i="4"/>
  <c r="J30" i="4"/>
  <c r="J27" i="4"/>
  <c r="N24" i="4"/>
  <c r="J22" i="4"/>
  <c r="J19" i="4"/>
  <c r="N16" i="4"/>
  <c r="J14" i="4"/>
  <c r="J11" i="4"/>
  <c r="N8" i="4"/>
  <c r="J6" i="4"/>
  <c r="L42" i="4"/>
  <c r="L37" i="4"/>
  <c r="L27" i="4"/>
  <c r="L10" i="4"/>
  <c r="I42" i="4"/>
  <c r="I34" i="4"/>
  <c r="I23" i="4"/>
  <c r="I13" i="4"/>
  <c r="I4" i="4"/>
  <c r="M40" i="4"/>
  <c r="M35" i="4"/>
  <c r="M30" i="4"/>
  <c r="M24" i="4"/>
  <c r="M19" i="4"/>
  <c r="M14" i="4"/>
  <c r="M8" i="4"/>
  <c r="L30" i="4"/>
  <c r="L21" i="4"/>
  <c r="L12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K31" i="4"/>
  <c r="K28" i="4"/>
  <c r="O25" i="4"/>
  <c r="K23" i="4"/>
  <c r="K20" i="4"/>
  <c r="O17" i="4"/>
  <c r="K15" i="4"/>
  <c r="K12" i="4"/>
  <c r="O9" i="4"/>
  <c r="K7" i="4"/>
  <c r="K4" i="4"/>
  <c r="N42" i="4"/>
  <c r="J40" i="4"/>
  <c r="J37" i="4"/>
  <c r="N34" i="4"/>
  <c r="J32" i="4"/>
  <c r="J29" i="4"/>
  <c r="N26" i="4"/>
  <c r="J24" i="4"/>
  <c r="J21" i="4"/>
  <c r="N18" i="4"/>
  <c r="J16" i="4"/>
  <c r="J13" i="4"/>
  <c r="N10" i="4"/>
  <c r="J8" i="4"/>
  <c r="J5" i="4"/>
  <c r="L41" i="4"/>
  <c r="L36" i="4"/>
  <c r="L20" i="4"/>
  <c r="L8" i="4"/>
  <c r="I41" i="4"/>
  <c r="I31" i="4"/>
  <c r="I21" i="4"/>
  <c r="I11" i="4"/>
  <c r="H40" i="4"/>
  <c r="M39" i="4"/>
  <c r="M34" i="4"/>
  <c r="M28" i="4"/>
  <c r="M23" i="4"/>
  <c r="M18" i="4"/>
  <c r="M12" i="4"/>
  <c r="M7" i="4"/>
  <c r="L26" i="4"/>
  <c r="L19" i="4"/>
  <c r="L11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K41" i="4"/>
  <c r="O27" i="4"/>
  <c r="K17" i="4"/>
  <c r="K6" i="4"/>
  <c r="N36" i="4"/>
  <c r="J26" i="4"/>
  <c r="J15" i="4"/>
  <c r="N4" i="4"/>
  <c r="L40" i="4"/>
  <c r="I38" i="4"/>
  <c r="M43" i="4"/>
  <c r="M22" i="4"/>
  <c r="L17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K37" i="4"/>
  <c r="K25" i="4"/>
  <c r="K14" i="4"/>
  <c r="N44" i="4"/>
  <c r="J34" i="4"/>
  <c r="J23" i="4"/>
  <c r="N12" i="4"/>
  <c r="L31" i="4"/>
  <c r="I29" i="4"/>
  <c r="M38" i="4"/>
  <c r="M16" i="4"/>
  <c r="L7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K33" i="4"/>
  <c r="K22" i="4"/>
  <c r="O11" i="4"/>
  <c r="J42" i="4"/>
  <c r="J31" i="4"/>
  <c r="N20" i="4"/>
  <c r="J10" i="4"/>
  <c r="L18" i="4"/>
  <c r="I19" i="4"/>
  <c r="M32" i="4"/>
  <c r="M11" i="4"/>
  <c r="L33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K30" i="4"/>
  <c r="O19" i="4"/>
  <c r="K9" i="4"/>
  <c r="J39" i="4"/>
  <c r="N28" i="4"/>
  <c r="J18" i="4"/>
  <c r="J7" i="4"/>
  <c r="M44" i="4"/>
  <c r="L6" i="4"/>
  <c r="I7" i="4"/>
  <c r="M27" i="4"/>
  <c r="M6" i="4"/>
  <c r="L25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I43" i="2" s="1"/>
  <c r="F34" i="2"/>
  <c r="I34" i="2" s="1"/>
  <c r="F25" i="2"/>
  <c r="F16" i="2"/>
  <c r="F8" i="2"/>
  <c r="F47" i="2"/>
  <c r="G38" i="2"/>
  <c r="G29" i="2"/>
  <c r="G20" i="2"/>
  <c r="G11" i="2"/>
  <c r="G48" i="2"/>
  <c r="F40" i="2"/>
  <c r="F31" i="2"/>
  <c r="F22" i="2"/>
  <c r="F13" i="2"/>
  <c r="G24" i="2"/>
  <c r="F36" i="2"/>
  <c r="F17" i="2"/>
  <c r="I17" i="2" s="1"/>
  <c r="K19" i="2"/>
  <c r="M19" i="2" s="1"/>
  <c r="J35" i="2"/>
  <c r="L35" i="2" s="1"/>
  <c r="J27" i="2"/>
  <c r="L27" i="2" s="1"/>
  <c r="L40" i="2"/>
  <c r="J51" i="2"/>
  <c r="J19" i="2"/>
  <c r="L19" i="2" s="1"/>
  <c r="K27" i="2"/>
  <c r="M27" i="2" s="1"/>
  <c r="K51" i="2"/>
  <c r="L48" i="2"/>
  <c r="L46" i="2"/>
  <c r="L34" i="2"/>
  <c r="L30" i="2"/>
  <c r="L18" i="2"/>
  <c r="L14" i="2"/>
  <c r="L10" i="2"/>
  <c r="L49" i="2"/>
  <c r="L45" i="2"/>
  <c r="L44" i="2"/>
  <c r="L50" i="2"/>
  <c r="L43" i="2"/>
  <c r="L41" i="2"/>
  <c r="L37" i="2"/>
  <c r="L32" i="2"/>
  <c r="L28" i="2"/>
  <c r="L25" i="2"/>
  <c r="L21" i="2"/>
  <c r="L16" i="2"/>
  <c r="L12" i="2"/>
  <c r="L8" i="2"/>
  <c r="L42" i="2"/>
  <c r="L38" i="2"/>
  <c r="L36" i="2"/>
  <c r="L33" i="2"/>
  <c r="L29" i="2"/>
  <c r="L26" i="2"/>
  <c r="L24" i="2"/>
  <c r="L22" i="2"/>
  <c r="L20" i="2"/>
  <c r="L17" i="2"/>
  <c r="L13" i="2"/>
  <c r="L9" i="2"/>
  <c r="L7" i="2"/>
  <c r="K35" i="2"/>
  <c r="M35" i="2" s="1"/>
  <c r="L31" i="2"/>
  <c r="M42" i="2"/>
  <c r="M29" i="2"/>
  <c r="L15" i="2"/>
  <c r="L6" i="2"/>
  <c r="M6" i="2"/>
  <c r="L23" i="2"/>
  <c r="M13" i="2"/>
  <c r="M45" i="2"/>
  <c r="M38" i="2"/>
  <c r="M46" i="2"/>
  <c r="M34" i="2"/>
  <c r="M10" i="2"/>
  <c r="M50" i="2"/>
  <c r="L47" i="2"/>
  <c r="L39" i="2"/>
  <c r="M22" i="2"/>
  <c r="M18" i="2"/>
  <c r="L11" i="2"/>
  <c r="M49" i="2"/>
  <c r="M21" i="2"/>
  <c r="M17" i="2"/>
  <c r="M48" i="2"/>
  <c r="M44" i="2"/>
  <c r="I22" i="2" l="1"/>
  <c r="I28" i="2"/>
  <c r="I9" i="2"/>
  <c r="I12" i="2"/>
  <c r="I33" i="2"/>
  <c r="I10" i="2"/>
  <c r="I13" i="2"/>
  <c r="I31" i="2"/>
  <c r="I8" i="2"/>
  <c r="I47" i="2"/>
  <c r="I40" i="2"/>
  <c r="I16" i="2"/>
  <c r="I50" i="2"/>
  <c r="I45" i="2"/>
  <c r="I44" i="2"/>
  <c r="I30" i="2"/>
  <c r="I25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K52" i="2"/>
  <c r="M51" i="2"/>
  <c r="M52" i="2" s="1"/>
  <c r="J52" i="2"/>
  <c r="L51" i="2"/>
  <c r="L52" i="2" s="1"/>
  <c r="G19" i="2" l="1"/>
  <c r="H49" i="2"/>
  <c r="O49" i="2"/>
  <c r="N49" i="2"/>
  <c r="H45" i="2"/>
  <c r="O45" i="2"/>
  <c r="N45" i="2"/>
  <c r="N41" i="2"/>
  <c r="O41" i="2"/>
  <c r="H37" i="2"/>
  <c r="O37" i="2"/>
  <c r="N37" i="2"/>
  <c r="O32" i="2"/>
  <c r="N32" i="2"/>
  <c r="H32" i="2"/>
  <c r="F35" i="2"/>
  <c r="I35" i="2" s="1"/>
  <c r="N28" i="2"/>
  <c r="H28" i="2"/>
  <c r="O28" i="2"/>
  <c r="O23" i="2"/>
  <c r="N23" i="2"/>
  <c r="H23" i="2"/>
  <c r="H18" i="2"/>
  <c r="N18" i="2"/>
  <c r="O18" i="2"/>
  <c r="O14" i="2"/>
  <c r="H14" i="2"/>
  <c r="N14" i="2"/>
  <c r="H10" i="2"/>
  <c r="N10" i="2"/>
  <c r="O10" i="2"/>
  <c r="G27" i="2"/>
  <c r="F19" i="2"/>
  <c r="I19" i="2" s="1"/>
  <c r="H6" i="2"/>
  <c r="N6" i="2"/>
  <c r="O6" i="2"/>
  <c r="N48" i="2"/>
  <c r="H48" i="2"/>
  <c r="O48" i="2"/>
  <c r="N44" i="2"/>
  <c r="O44" i="2"/>
  <c r="H44" i="2"/>
  <c r="H40" i="2"/>
  <c r="O40" i="2"/>
  <c r="N40" i="2"/>
  <c r="F51" i="2"/>
  <c r="N36" i="2"/>
  <c r="H36" i="2"/>
  <c r="O36" i="2"/>
  <c r="N31" i="2"/>
  <c r="H31" i="2"/>
  <c r="O31" i="2"/>
  <c r="H26" i="2"/>
  <c r="O26" i="2"/>
  <c r="N26" i="2"/>
  <c r="O22" i="2"/>
  <c r="N22" i="2"/>
  <c r="H22" i="2"/>
  <c r="H17" i="2"/>
  <c r="N17" i="2"/>
  <c r="O17" i="2"/>
  <c r="H13" i="2"/>
  <c r="O13" i="2"/>
  <c r="N13" i="2"/>
  <c r="O9" i="2"/>
  <c r="H9" i="2"/>
  <c r="N9" i="2"/>
  <c r="H41" i="2"/>
  <c r="G35" i="2"/>
  <c r="H47" i="2"/>
  <c r="O47" i="2"/>
  <c r="N47" i="2"/>
  <c r="H43" i="2"/>
  <c r="N43" i="2"/>
  <c r="O43" i="2"/>
  <c r="N39" i="2"/>
  <c r="O39" i="2"/>
  <c r="H39" i="2"/>
  <c r="O34" i="2"/>
  <c r="N34" i="2"/>
  <c r="H34" i="2"/>
  <c r="H30" i="2"/>
  <c r="N30" i="2"/>
  <c r="O30" i="2"/>
  <c r="O25" i="2"/>
  <c r="N25" i="2"/>
  <c r="H25" i="2"/>
  <c r="N21" i="2"/>
  <c r="O21" i="2"/>
  <c r="H21" i="2"/>
  <c r="H16" i="2"/>
  <c r="O16" i="2"/>
  <c r="N16" i="2"/>
  <c r="O12" i="2"/>
  <c r="N12" i="2"/>
  <c r="H12" i="2"/>
  <c r="H8" i="2"/>
  <c r="O8" i="2"/>
  <c r="N8" i="2"/>
  <c r="N50" i="2"/>
  <c r="O50" i="2"/>
  <c r="H50" i="2"/>
  <c r="O46" i="2"/>
  <c r="N46" i="2"/>
  <c r="H46" i="2"/>
  <c r="O42" i="2"/>
  <c r="N42" i="2"/>
  <c r="H42" i="2"/>
  <c r="H38" i="2"/>
  <c r="N38" i="2"/>
  <c r="O38" i="2"/>
  <c r="H33" i="2"/>
  <c r="N33" i="2"/>
  <c r="O33" i="2"/>
  <c r="H29" i="2"/>
  <c r="O29" i="2"/>
  <c r="N29" i="2"/>
  <c r="O24" i="2"/>
  <c r="H24" i="2"/>
  <c r="N24" i="2"/>
  <c r="F27" i="2"/>
  <c r="N20" i="2"/>
  <c r="H20" i="2"/>
  <c r="O20" i="2"/>
  <c r="N15" i="2"/>
  <c r="O15" i="2"/>
  <c r="H15" i="2"/>
  <c r="H11" i="2"/>
  <c r="O11" i="2"/>
  <c r="N11" i="2"/>
  <c r="O7" i="2"/>
  <c r="H7" i="2"/>
  <c r="N7" i="2"/>
  <c r="G51" i="2"/>
  <c r="I51" i="2" l="1"/>
  <c r="I27" i="2"/>
  <c r="H35" i="2"/>
  <c r="G52" i="2"/>
  <c r="O27" i="2"/>
  <c r="N27" i="2"/>
  <c r="H27" i="2"/>
  <c r="O35" i="2"/>
  <c r="N35" i="2"/>
  <c r="H51" i="2"/>
  <c r="N51" i="2"/>
  <c r="F52" i="2"/>
  <c r="I52" i="2" s="1"/>
  <c r="O51" i="2"/>
  <c r="O19" i="2"/>
  <c r="N19" i="2"/>
  <c r="H19" i="2"/>
  <c r="N52" i="2" l="1"/>
  <c r="O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711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<sst xmlns="http://schemas.openxmlformats.org/spreadsheetml/2006/main" count="1070" uniqueCount="291">
  <si>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</si>
  <si>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</si>
  <si>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</si>
  <si>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</si>
  <si>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</si>
  <si>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</si>
  <si>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</si>
  <si>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</si>
  <si>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</si>
  <si>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</si>
  <si>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</si>
  <si>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</si>
  <si>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</si>
  <si>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</si>
  <si>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</si>
  <si>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</si>
  <si>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</si>
  <si>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</si>
  <si>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</si>
  <si>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</si>
  <si>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</si>
  <si>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</si>
  <si>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</si>
  <si>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</si>
  <si>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</si>
  <si>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</si>
  <si>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</si>
  <si>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</si>
  <si>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</si>
  <si>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</si>
  <si>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</si>
  <si>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</si>
  <si>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</si>
  <si>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35 102034</t>
  </si>
  <si>
    <t>Ward 37 102240</t>
  </si>
  <si>
    <t>Ward 30 102251</t>
  </si>
  <si>
    <t>Ward 34 102260</t>
  </si>
  <si>
    <t>Ward 31 102041</t>
  </si>
  <si>
    <t>Ward 33 102262</t>
  </si>
  <si>
    <t>Ward 32 102033</t>
  </si>
  <si>
    <t>PICU 102043</t>
  </si>
  <si>
    <t>Ward 38 102266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</si>
  <si>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</si>
  <si>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</si>
  <si>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</si>
  <si>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</si>
  <si>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</si>
  <si>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</si>
  <si>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</si>
  <si>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</si>
  <si>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</si>
  <si>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</si>
  <si>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</si>
  <si>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</si>
  <si>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Gloucester 103101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</si>
  <si>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</si>
  <si>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</si>
  <si>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</si>
  <si>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</si>
  <si>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</si>
  <si>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</si>
  <si>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</si>
  <si>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</si>
  <si>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 xml:space="preserve">Trust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</si>
  <si>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</si>
  <si>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</si>
  <si>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</si>
  <si>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</si>
  <si>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</si>
  <si>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</si>
  <si>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</si>
  <si>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</si>
  <si>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</si>
  <si>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</si>
  <si>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</si>
  <si>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</si>
  <si>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</si>
  <si>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</si>
  <si>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</si>
  <si>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</si>
  <si>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</si>
  <si>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</si>
  <si>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</si>
  <si>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</si>
  <si>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</si>
  <si>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</si>
  <si>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</si>
  <si>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</si>
  <si>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</si>
  <si>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</si>
  <si>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</si>
  <si>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</si>
  <si>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</si>
  <si>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</si>
  <si>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</si>
  <si>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</si>
  <si>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</si>
  <si>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</si>
  <si>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</si>
  <si>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</si>
  <si>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</si>
  <si>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</si>
  <si>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</si>
  <si>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</si>
  <si>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</si>
  <si>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</si>
  <si>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</si>
  <si>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</si>
  <si>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</si>
  <si>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</si>
  <si>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</si>
  <si>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</si>
  <si>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</si>
  <si>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</si>
  <si>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</si>
  <si>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</si>
  <si>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</si>
  <si>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</si>
  <si>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</si>
  <si>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</si>
  <si>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</si>
  <si>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</si>
  <si>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</si>
  <si>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</si>
  <si>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</si>
  <si>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</si>
  <si>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</si>
  <si>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</si>
  <si>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</si>
  <si>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</si>
  <si>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</si>
  <si>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</si>
  <si>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</si>
  <si>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</si>
  <si>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</si>
  <si>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30</t>
  </si>
  <si>
    <t>31</t>
  </si>
  <si>
    <t>32</t>
  </si>
  <si>
    <t>33</t>
  </si>
  <si>
    <t>34</t>
  </si>
  <si>
    <t>35</t>
  </si>
  <si>
    <t>37</t>
  </si>
  <si>
    <t>38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</si>
  <si>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</si>
  <si>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</si>
  <si>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</si>
  <si>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</si>
  <si>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</si>
  <si>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</si>
  <si>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</si>
  <si>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</si>
  <si>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</si>
  <si>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</si>
  <si>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</si>
  <si>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</si>
  <si>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</si>
  <si>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</si>
  <si>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</si>
  <si>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38A</t>
  </si>
  <si>
    <t>39</t>
  </si>
  <si>
    <t>77A</t>
  </si>
  <si>
    <t>A332A</t>
  </si>
  <si>
    <t>A414</t>
  </si>
  <si>
    <t>A608A</t>
  </si>
  <si>
    <t>B301</t>
  </si>
  <si>
    <t>D1</t>
  </si>
  <si>
    <t>P1</t>
  </si>
  <si>
    <t>SSU</t>
  </si>
  <si>
    <t>33A</t>
  </si>
  <si>
    <t>33B</t>
  </si>
  <si>
    <t>38B</t>
  </si>
  <si>
    <t>A516</t>
  </si>
  <si>
    <t>A606</t>
  </si>
  <si>
    <t>37D</t>
  </si>
  <si>
    <t>A300A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</si>
  <si>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</si>
  <si>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</si>
  <si>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</si>
  <si>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</si>
  <si>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</si>
  <si>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</si>
  <si>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</si>
  <si>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</si>
  <si>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</si>
  <si>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</si>
  <si>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</si>
  <si>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</si>
  <si>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</si>
  <si>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</si>
  <si>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</si>
  <si>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</si>
  <si>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</si>
  <si>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</si>
  <si>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</si>
  <si>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</si>
  <si>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</si>
  <si>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</si>
  <si>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</si>
  <si>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</si>
  <si>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</si>
  <si>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</si>
  <si>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</si>
  <si>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</si>
  <si>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</si>
  <si>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</si>
  <si>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</si>
  <si>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</si>
  <si>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</si>
  <si>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</si>
  <si>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</si>
  <si>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</si>
  <si>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</si>
  <si>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</si>
  <si>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</si>
  <si>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Bristol Royal Infirmary - 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</si>
  <si>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</si>
  <si>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</si>
  <si>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</si>
  <si>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</si>
  <si>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</si>
  <si>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</si>
  <si>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</si>
  <si>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</si>
  <si>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</si>
  <si>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</si>
  <si>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</si>
  <si>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</si>
  <si>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Bristol Royal Hospital For Children - RA723</t>
  </si>
  <si>
    <t>321 - PAEDIATRIC CARDIOLOGY</t>
  </si>
  <si>
    <t>420 - PAEDIATRICS</t>
  </si>
  <si>
    <t>171 - PAEDIATRIC SURGERY</t>
  </si>
  <si>
    <t>74</t>
  </si>
  <si>
    <t>RA707</t>
  </si>
  <si>
    <t>St Michael's Hospital - 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</si>
  <si>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</si>
  <si>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</si>
  <si>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</si>
  <si>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</si>
  <si>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</si>
  <si>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</si>
  <si>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</si>
  <si>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</si>
  <si>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Bristol Eye Hospital - RA708</t>
  </si>
  <si>
    <t>130 - OPHTHALMOLOGY</t>
  </si>
  <si>
    <t>RA710</t>
  </si>
  <si>
    <t>Bristol Haematology and Oncology Centre - 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</si>
  <si>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</si>
  <si>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</si>
  <si>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</si>
  <si>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</si>
  <si>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</si>
  <si>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</si>
  <si>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</si>
  <si>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</si>
  <si>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</si>
  <si>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</si>
  <si>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South Bristol Community Hospital - 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</si>
  <si>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</si>
  <si>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</si>
  <si>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</si>
  <si>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</si>
  <si>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</si>
  <si>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</si>
  <si>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</si>
  <si>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</si>
  <si>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</si>
  <si>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</si>
  <si>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A520A</t>
  </si>
  <si>
    <t>DAU</t>
  </si>
  <si>
    <t>H304 103101</t>
  </si>
  <si>
    <t>A413</t>
  </si>
  <si>
    <t>C602</t>
  </si>
  <si>
    <t>D502A</t>
  </si>
  <si>
    <t>36</t>
  </si>
  <si>
    <t>39O</t>
  </si>
  <si>
    <t>A512</t>
  </si>
  <si>
    <t>Difference</t>
  </si>
  <si>
    <t xml:space="preserve">Medicine Wards </t>
  </si>
  <si>
    <t xml:space="preserve">SPS Wards </t>
  </si>
  <si>
    <t xml:space="preserve">Surgical Wards </t>
  </si>
  <si>
    <t xml:space="preserve">Childrens Wards </t>
  </si>
  <si>
    <t xml:space="preserve">Womens Wards </t>
  </si>
  <si>
    <t>60N</t>
  </si>
  <si>
    <t>CIU</t>
  </si>
  <si>
    <t>D202A</t>
  </si>
  <si>
    <t>P2</t>
  </si>
  <si>
    <t>A217A</t>
  </si>
  <si>
    <t>D502B</t>
  </si>
  <si>
    <t>D701A</t>
  </si>
  <si>
    <t>P9</t>
  </si>
  <si>
    <t>Head of Nursing Comments where the total fill rate is  75%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</si>
</sst>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1" fillId="0" borderId="0" xfId="1"/>
    <xf numFmtId="0" fontId="3" fillId="0" borderId="0" xfId="1" applyFont="1"/>
    <xf numFmtId="0" fontId="1" fillId="0" borderId="0" xfId="1" quotePrefix="1"/>
    <xf numFmtId="0" fontId="4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2" fillId="5" borderId="8" xfId="0" applyFont="1" applyFill="1" applyBorder="1"/>
    <xf numFmtId="0" fontId="5" fillId="0" borderId="0" xfId="0" applyFont="1"/>
    <xf numFmtId="0" fontId="2" fillId="5" borderId="9" xfId="0" applyFont="1" applyFill="1" applyBorder="1"/>
    <xf numFmtId="0" fontId="2" fillId="5" borderId="6" xfId="0" applyFont="1" applyFill="1" applyBorder="1"/>
    <xf numFmtId="164" fontId="2" fillId="5" borderId="10" xfId="0" applyNumberFormat="1" applyFont="1" applyFill="1" applyBorder="1" applyAlignment="1">
      <alignment horizontal="center"/>
    </xf>
    <xf numFmtId="3" fontId="2" fillId="5" borderId="11" xfId="0" applyNumberFormat="1" applyFont="1" applyFill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/>
    <xf numFmtId="164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2" fillId="5" borderId="10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7" fillId="0" borderId="0" xfId="0" applyFont="1"/>
    <xf numFmtId="0" fontId="6" fillId="0" borderId="1" xfId="0" quotePrefix="1" applyFont="1" applyBorder="1"/>
    <xf numFmtId="1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4" borderId="1" xfId="2" applyFont="1" applyFill="1" applyBorder="1" applyAlignment="1">
      <alignment horizontal="center"/>
    </xf>
    <xf numFmtId="0" fontId="1" fillId="0" borderId="0" xfId="1" applyFill="1"/>
    <xf numFmtId="1" fontId="8" fillId="3" borderId="5" xfId="0" applyNumberFormat="1" applyFont="1" applyFill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 wrapText="1"/>
    </xf>
    <xf numFmtId="9" fontId="8" fillId="3" borderId="3" xfId="0" applyNumberFormat="1" applyFont="1" applyFill="1" applyBorder="1" applyAlignment="1">
      <alignment horizontal="center" wrapText="1"/>
    </xf>
    <xf numFmtId="1" fontId="8" fillId="3" borderId="4" xfId="0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2" fillId="5" borderId="11" xfId="0" applyNumberFormat="1" applyFont="1" applyFill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" fontId="0" fillId="0" borderId="0" xfId="0" applyNumberFormat="1"/>
    <xf numFmtId="0" fontId="6" fillId="0" borderId="1" xfId="0" applyFont="1" applyBorder="1"/>
    <xf numFmtId="17" fontId="0" fillId="0" borderId="0" xfId="0" applyNumberFormat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9">
    <queryTableFields count="5">
      <queryTableField id="1" name="ind_id" tableColumnId="1"/>
      <queryTableField id="2" name="period_code" tableColumnId="2"/>
      <queryTableField id="7" name="ward_code_original" tableColumnId="7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76" tableType="queryTable" totalsRowShown="0" headerRowDxfId="5">
  <autoFilter ref="A1:E76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7" uniqueName="7" name="ward_code_original" queryTableFieldId="7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/>
  </sheetViews>
  <sheetFormatPr defaultRowHeight="15"/>
  <cols>
    <col min="2" max="2" width="38.5703125" bestFit="1" customWidth="1"/>
    <col min="26" max="26" width="26" customWidth="1"/>
  </cols>
  <sheetData>
    <row r="1" spans="1:27">
      <c r="I1" t="s">
        <v>261</v>
      </c>
      <c r="M1" t="s">
        <v>266</v>
      </c>
    </row>
    <row r="2" spans="1:27">
      <c r="A2" s="20" t="s">
        <v>149</v>
      </c>
      <c r="B2" s="20" t="s">
        <v>183</v>
      </c>
      <c r="C2" s="55" t="s">
        <v>184</v>
      </c>
      <c r="I2" t="s">
        <v>262</v>
      </c>
      <c r="J2" t="s">
        <v>263</v>
      </c>
      <c r="K2" t="s">
        <v>264</v>
      </c>
      <c r="L2" t="s">
        <v>265</v>
      </c>
      <c r="M2" t="s">
        <v>262</v>
      </c>
      <c r="N2" t="s">
        <v>263</v>
      </c>
      <c r="O2" t="s">
        <v>264</v>
      </c>
      <c r="P2" t="s">
        <v>265</v>
      </c>
      <c r="Q2" t="s">
        <v>182</v>
      </c>
      <c r="W2" s="58" t="s">
        <v>114</v>
      </c>
      <c r="X2" t="s">
        <v>213</v>
      </c>
      <c r="Y2" t="s">
        <v>214</v>
      </c>
      <c r="Z2" t="s">
        <v>215</v>
      </c>
    </row>
    <row r="3" spans="1:27">
      <c r="A3" s="22" t="s">
        <v>65</v>
      </c>
      <c r="B3" s="22" t="s">
        <v>17</v>
      </c>
      <c r="C3" s="100" t="s">
        <v>107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 - RA701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Report'!$A$1:$V$99,4,FALSE)</f>
        <v>1350</v>
      </c>
      <c r="J3">
        <f>VLOOKUP($A3,'Unify Report'!$A$1:$V$99,3,FALSE)</f>
        <v>1338</v>
      </c>
      <c r="K3">
        <f>VLOOKUP($A3,'Unify Report'!$A$1:$V$99,8,FALSE)</f>
        <v>1068.25</v>
      </c>
      <c r="L3">
        <f>VLOOKUP($A3,'Unify Report'!$A$1:$V$99,7,FALSE)</f>
        <v>1734.75</v>
      </c>
      <c r="M3">
        <f>VLOOKUP($A3,'Unify Report'!$A$1:$V$99,12,FALSE)</f>
        <v>990</v>
      </c>
      <c r="N3">
        <f>VLOOKUP($A3,'Unify Report'!$A$1:$V$99,11,FALSE)</f>
        <v>979</v>
      </c>
      <c r="O3">
        <f>VLOOKUP($A3,'Unify Report'!$A$1:$V$99,16,FALSE)</f>
        <v>660</v>
      </c>
      <c r="P3">
        <f>VLOOKUP($A3,'Unify Report'!$A$1:$V$99,15,FALSE)</f>
        <v>1507</v>
      </c>
      <c r="Q3" s="99">
        <f>VLOOKUP($C3,CHPPD!$D$6:$O$70,8,FALSE)</f>
        <v>720</v>
      </c>
      <c r="W3" t="s">
        <v>216</v>
      </c>
      <c r="X3" t="s">
        <v>213</v>
      </c>
      <c r="Y3" t="s">
        <v>214</v>
      </c>
      <c r="Z3" t="s">
        <v>217</v>
      </c>
    </row>
    <row r="4" spans="1:27">
      <c r="A4" s="22" t="s">
        <v>66</v>
      </c>
      <c r="B4" s="22" t="s">
        <v>20</v>
      </c>
      <c r="C4" s="22" t="s">
        <v>108</v>
      </c>
      <c r="D4" t="str">
        <f t="shared" si="0"/>
        <v>RA701</v>
      </c>
      <c r="E4" t="str">
        <f t="shared" si="1"/>
        <v>Bristol Royal Infirmary - RA701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Report'!$A$1:$V$99,4,FALSE)</f>
        <v>2533.0833333333298</v>
      </c>
      <c r="J4">
        <f>VLOOKUP($A4,'Unify Report'!$A$1:$V$99,3,FALSE)</f>
        <v>2634.25</v>
      </c>
      <c r="K4">
        <f>VLOOKUP($A4,'Unify Report'!$A$1:$V$99,8,FALSE)</f>
        <v>1798.75</v>
      </c>
      <c r="L4">
        <f>VLOOKUP($A4,'Unify Report'!$A$1:$V$99,7,FALSE)</f>
        <v>1766.75</v>
      </c>
      <c r="M4">
        <f>VLOOKUP($A4,'Unify Report'!$A$1:$V$99,12,FALSE)</f>
        <v>2213.5</v>
      </c>
      <c r="N4">
        <f>VLOOKUP($A4,'Unify Report'!$A$1:$V$99,11,FALSE)</f>
        <v>2114.5</v>
      </c>
      <c r="O4">
        <f>VLOOKUP($A4,'Unify Report'!$A$1:$V$99,16,FALSE)</f>
        <v>1639</v>
      </c>
      <c r="P4">
        <f>VLOOKUP($A4,'Unify Report'!$A$1:$V$99,15,FALSE)</f>
        <v>1627.25</v>
      </c>
      <c r="Q4" s="99">
        <f>VLOOKUP($C4,CHPPD!$D$6:$O$70,8,FALSE)</f>
        <v>840</v>
      </c>
      <c r="W4" t="s">
        <v>219</v>
      </c>
      <c r="X4" t="s">
        <v>213</v>
      </c>
      <c r="Y4" t="s">
        <v>214</v>
      </c>
      <c r="Z4" t="s">
        <v>220</v>
      </c>
    </row>
    <row r="5" spans="1:27">
      <c r="A5" s="22" t="s">
        <v>67</v>
      </c>
      <c r="B5" s="22" t="s">
        <v>19</v>
      </c>
      <c r="C5" s="22" t="s">
        <v>109</v>
      </c>
      <c r="D5" t="str">
        <f t="shared" si="0"/>
        <v>RA701</v>
      </c>
      <c r="E5" t="str">
        <f t="shared" si="1"/>
        <v>Bristol Royal Infirmary - RA701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Report'!$A$1:$V$99,4,FALSE)</f>
        <v>2161</v>
      </c>
      <c r="J5">
        <f>VLOOKUP($A5,'Unify Report'!$A$1:$V$99,3,FALSE)</f>
        <v>2184.5</v>
      </c>
      <c r="K5">
        <f>VLOOKUP($A5,'Unify Report'!$A$1:$V$99,8,FALSE)</f>
        <v>1803.5</v>
      </c>
      <c r="L5">
        <f>VLOOKUP($A5,'Unify Report'!$A$1:$V$99,7,FALSE)</f>
        <v>2165.5</v>
      </c>
      <c r="M5">
        <f>VLOOKUP($A5,'Unify Report'!$A$1:$V$99,12,FALSE)</f>
        <v>1650</v>
      </c>
      <c r="N5">
        <f>VLOOKUP($A5,'Unify Report'!$A$1:$V$99,11,FALSE)</f>
        <v>1697.4166666666667</v>
      </c>
      <c r="O5">
        <f>VLOOKUP($A5,'Unify Report'!$A$1:$V$99,16,FALSE)</f>
        <v>1320</v>
      </c>
      <c r="P5">
        <f>VLOOKUP($A5,'Unify Report'!$A$1:$V$99,15,FALSE)</f>
        <v>1707.5</v>
      </c>
      <c r="Q5" s="99">
        <f>VLOOKUP($C5,CHPPD!$D$6:$O$70,8,FALSE)</f>
        <v>900</v>
      </c>
      <c r="W5" t="s">
        <v>221</v>
      </c>
      <c r="X5" t="s">
        <v>213</v>
      </c>
      <c r="Y5" t="s">
        <v>214</v>
      </c>
      <c r="Z5" t="s">
        <v>215</v>
      </c>
      <c r="AA5" t="s">
        <v>220</v>
      </c>
    </row>
    <row r="6" spans="1:27">
      <c r="A6" s="22" t="s">
        <v>68</v>
      </c>
      <c r="B6" s="22" t="s">
        <v>13</v>
      </c>
      <c r="C6" s="22" t="s">
        <v>110</v>
      </c>
      <c r="D6" t="str">
        <f t="shared" si="0"/>
        <v>RA701</v>
      </c>
      <c r="E6" t="str">
        <f t="shared" si="1"/>
        <v>Bristol Royal Infirmary - RA701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Report'!$A$1:$V$99,4,FALSE)</f>
        <v>1806.1666666666667</v>
      </c>
      <c r="J6">
        <f>VLOOKUP($A6,'Unify Report'!$A$1:$V$99,3,FALSE)</f>
        <v>1792.5833333333333</v>
      </c>
      <c r="K6">
        <f>VLOOKUP($A6,'Unify Report'!$A$1:$V$99,8,FALSE)</f>
        <v>1086.3666666666666</v>
      </c>
      <c r="L6">
        <f>VLOOKUP($A6,'Unify Report'!$A$1:$V$99,7,FALSE)</f>
        <v>991.5</v>
      </c>
      <c r="M6">
        <f>VLOOKUP($A6,'Unify Report'!$A$1:$V$99,12,FALSE)</f>
        <v>1320</v>
      </c>
      <c r="N6">
        <f>VLOOKUP($A6,'Unify Report'!$A$1:$V$99,11,FALSE)</f>
        <v>1307.25</v>
      </c>
      <c r="O6">
        <f>VLOOKUP($A6,'Unify Report'!$A$1:$V$99,16,FALSE)</f>
        <v>990</v>
      </c>
      <c r="P6">
        <f>VLOOKUP($A6,'Unify Report'!$A$1:$V$99,15,FALSE)</f>
        <v>983.25</v>
      </c>
      <c r="Q6" s="99">
        <f>VLOOKUP($C6,CHPPD!$D$6:$O$70,8,FALSE)</f>
        <v>750</v>
      </c>
      <c r="W6" t="s">
        <v>116</v>
      </c>
      <c r="X6" t="s">
        <v>213</v>
      </c>
      <c r="Y6" t="s">
        <v>214</v>
      </c>
      <c r="Z6" t="s">
        <v>215</v>
      </c>
    </row>
    <row r="7" spans="1:27">
      <c r="A7" s="22" t="s">
        <v>69</v>
      </c>
      <c r="B7" s="22" t="s">
        <v>18</v>
      </c>
      <c r="C7" s="22" t="s">
        <v>111</v>
      </c>
      <c r="D7" t="str">
        <f t="shared" si="0"/>
        <v>RA701</v>
      </c>
      <c r="E7" t="str">
        <f t="shared" si="1"/>
        <v>Bristol Royal Infirmary - RA701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Report'!$A$1:$V$99,4,FALSE)</f>
        <v>1090.25</v>
      </c>
      <c r="J7">
        <f>VLOOKUP($A7,'Unify Report'!$A$1:$V$99,3,FALSE)</f>
        <v>979</v>
      </c>
      <c r="K7">
        <f>VLOOKUP($A7,'Unify Report'!$A$1:$V$99,8,FALSE)</f>
        <v>706.25</v>
      </c>
      <c r="L7">
        <f>VLOOKUP($A7,'Unify Report'!$A$1:$V$99,7,FALSE)</f>
        <v>719.75</v>
      </c>
      <c r="M7">
        <f>VLOOKUP($A7,'Unify Report'!$A$1:$V$99,12,FALSE)</f>
        <v>660</v>
      </c>
      <c r="N7">
        <f>VLOOKUP($A7,'Unify Report'!$A$1:$V$99,11,FALSE)</f>
        <v>660</v>
      </c>
      <c r="O7">
        <f>VLOOKUP($A7,'Unify Report'!$A$1:$V$99,16,FALSE)</f>
        <v>660</v>
      </c>
      <c r="P7">
        <f>VLOOKUP($A7,'Unify Report'!$A$1:$V$99,15,FALSE)</f>
        <v>660</v>
      </c>
      <c r="Q7" s="99">
        <f>VLOOKUP($C7,CHPPD!$D$6:$O$70,8,FALSE)</f>
        <v>510</v>
      </c>
      <c r="W7" t="s">
        <v>222</v>
      </c>
      <c r="X7" t="s">
        <v>213</v>
      </c>
      <c r="Y7" t="s">
        <v>214</v>
      </c>
      <c r="Z7" t="s">
        <v>220</v>
      </c>
      <c r="AA7" t="s">
        <v>218</v>
      </c>
    </row>
    <row r="8" spans="1:27">
      <c r="A8" s="22" t="s">
        <v>70</v>
      </c>
      <c r="B8" s="22" t="s">
        <v>15</v>
      </c>
      <c r="C8" s="22" t="s">
        <v>112</v>
      </c>
      <c r="D8" t="str">
        <f t="shared" si="0"/>
        <v>RA701</v>
      </c>
      <c r="E8" t="str">
        <f t="shared" si="1"/>
        <v>Bristol Royal Infirmary - RA701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Report'!$A$1:$V$99,4,FALSE)</f>
        <v>1588.5</v>
      </c>
      <c r="J8">
        <f>VLOOKUP($A8,'Unify Report'!$A$1:$V$99,3,FALSE)</f>
        <v>1585.8333333333333</v>
      </c>
      <c r="K8">
        <f>VLOOKUP($A8,'Unify Report'!$A$1:$V$99,8,FALSE)</f>
        <v>1090</v>
      </c>
      <c r="L8">
        <f>VLOOKUP($A8,'Unify Report'!$A$1:$V$99,7,FALSE)</f>
        <v>1250</v>
      </c>
      <c r="M8">
        <f>VLOOKUP($A8,'Unify Report'!$A$1:$V$99,12,FALSE)</f>
        <v>990</v>
      </c>
      <c r="N8">
        <f>VLOOKUP($A8,'Unify Report'!$A$1:$V$99,11,FALSE)</f>
        <v>990.5</v>
      </c>
      <c r="O8">
        <f>VLOOKUP($A8,'Unify Report'!$A$1:$V$99,16,FALSE)</f>
        <v>990</v>
      </c>
      <c r="P8">
        <f>VLOOKUP($A8,'Unify Report'!$A$1:$V$99,15,FALSE)</f>
        <v>1210</v>
      </c>
      <c r="Q8" s="99">
        <f>VLOOKUP($C8,CHPPD!$D$6:$O$70,8,FALSE)</f>
        <v>750</v>
      </c>
      <c r="W8" t="s">
        <v>130</v>
      </c>
      <c r="X8" t="s">
        <v>213</v>
      </c>
      <c r="Y8" t="s">
        <v>214</v>
      </c>
      <c r="Z8" t="s">
        <v>223</v>
      </c>
      <c r="AA8" t="s">
        <v>218</v>
      </c>
    </row>
    <row r="9" spans="1:27">
      <c r="A9" s="22" t="s">
        <v>71</v>
      </c>
      <c r="B9" s="22" t="s">
        <v>22</v>
      </c>
      <c r="C9" s="22" t="s">
        <v>113</v>
      </c>
      <c r="D9" t="str">
        <f t="shared" si="0"/>
        <v>RA701</v>
      </c>
      <c r="E9" t="str">
        <f t="shared" si="1"/>
        <v>Bristol Royal Infirmary - RA701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Report'!$A$1:$V$99,4,FALSE)</f>
        <v>1076.75</v>
      </c>
      <c r="J9">
        <f>VLOOKUP($A9,'Unify Report'!$A$1:$V$99,3,FALSE)</f>
        <v>1065.8333333333333</v>
      </c>
      <c r="K9">
        <f>VLOOKUP($A9,'Unify Report'!$A$1:$V$99,8,FALSE)</f>
        <v>906.75</v>
      </c>
      <c r="L9">
        <f>VLOOKUP($A9,'Unify Report'!$A$1:$V$99,7,FALSE)</f>
        <v>931</v>
      </c>
      <c r="M9">
        <f>VLOOKUP($A9,'Unify Report'!$A$1:$V$99,12,FALSE)</f>
        <v>990</v>
      </c>
      <c r="N9">
        <f>VLOOKUP($A9,'Unify Report'!$A$1:$V$99,11,FALSE)</f>
        <v>990</v>
      </c>
      <c r="O9">
        <f>VLOOKUP($A9,'Unify Report'!$A$1:$V$99,16,FALSE)</f>
        <v>330</v>
      </c>
      <c r="P9">
        <f>VLOOKUP($A9,'Unify Report'!$A$1:$V$99,15,FALSE)</f>
        <v>482.5</v>
      </c>
      <c r="Q9" s="99">
        <f>VLOOKUP($C9,CHPPD!$D$6:$O$70,8,FALSE)</f>
        <v>600</v>
      </c>
      <c r="W9" t="s">
        <v>224</v>
      </c>
      <c r="X9" t="s">
        <v>213</v>
      </c>
      <c r="Y9" t="s">
        <v>214</v>
      </c>
      <c r="Z9" t="s">
        <v>220</v>
      </c>
      <c r="AA9" t="s">
        <v>215</v>
      </c>
    </row>
    <row r="10" spans="1:27">
      <c r="A10" s="22" t="s">
        <v>72</v>
      </c>
      <c r="B10" s="22" t="s">
        <v>23</v>
      </c>
      <c r="C10" s="22" t="s">
        <v>114</v>
      </c>
      <c r="D10" t="str">
        <f t="shared" si="0"/>
        <v>RA701</v>
      </c>
      <c r="E10" t="str">
        <f t="shared" si="1"/>
        <v>Bristol Royal Infirmary - RA701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Report'!$A$1:$V$99,4,FALSE)</f>
        <v>1451.9999999999966</v>
      </c>
      <c r="J10">
        <f>VLOOKUP($A10,'Unify Report'!$A$1:$V$99,3,FALSE)</f>
        <v>1397.25</v>
      </c>
      <c r="K10">
        <f>VLOOKUP($A10,'Unify Report'!$A$1:$V$99,8,FALSE)</f>
        <v>722.5</v>
      </c>
      <c r="L10">
        <f>VLOOKUP($A10,'Unify Report'!$A$1:$V$99,7,FALSE)</f>
        <v>899.15</v>
      </c>
      <c r="M10">
        <f>VLOOKUP($A10,'Unify Report'!$A$1:$V$99,12,FALSE)</f>
        <v>1320</v>
      </c>
      <c r="N10">
        <f>VLOOKUP($A10,'Unify Report'!$A$1:$V$99,11,FALSE)</f>
        <v>1309</v>
      </c>
      <c r="O10">
        <f>VLOOKUP($A10,'Unify Report'!$A$1:$V$99,16,FALSE)</f>
        <v>660</v>
      </c>
      <c r="P10">
        <f>VLOOKUP($A10,'Unify Report'!$A$1:$V$99,15,FALSE)</f>
        <v>726</v>
      </c>
      <c r="Q10" s="99">
        <f>VLOOKUP($C10,CHPPD!$D$6:$O$70,8,FALSE)</f>
        <v>420</v>
      </c>
      <c r="W10" t="s">
        <v>122</v>
      </c>
      <c r="X10" t="s">
        <v>213</v>
      </c>
      <c r="Y10" t="s">
        <v>214</v>
      </c>
      <c r="Z10" t="s">
        <v>225</v>
      </c>
      <c r="AA10" t="s">
        <v>217</v>
      </c>
    </row>
    <row r="11" spans="1:27">
      <c r="A11" s="22" t="s">
        <v>73</v>
      </c>
      <c r="B11" s="22" t="s">
        <v>16</v>
      </c>
      <c r="C11" s="22" t="s">
        <v>115</v>
      </c>
      <c r="D11" t="str">
        <f t="shared" si="0"/>
        <v>RA701</v>
      </c>
      <c r="E11" t="str">
        <f t="shared" si="1"/>
        <v>Bristol Royal Infirmary - RA701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Report'!$A$1:$V$99,4,FALSE)</f>
        <v>1086.75</v>
      </c>
      <c r="J11">
        <f>VLOOKUP($A11,'Unify Report'!$A$1:$V$99,3,FALSE)</f>
        <v>1063.5</v>
      </c>
      <c r="K11">
        <f>VLOOKUP($A11,'Unify Report'!$A$1:$V$99,8,FALSE)</f>
        <v>1077.5</v>
      </c>
      <c r="L11">
        <f>VLOOKUP($A11,'Unify Report'!$A$1:$V$99,7,FALSE)</f>
        <v>1488.1666666666667</v>
      </c>
      <c r="M11">
        <f>VLOOKUP($A11,'Unify Report'!$A$1:$V$99,12,FALSE)</f>
        <v>660</v>
      </c>
      <c r="N11">
        <f>VLOOKUP($A11,'Unify Report'!$A$1:$V$99,11,FALSE)</f>
        <v>660.75</v>
      </c>
      <c r="O11">
        <f>VLOOKUP($A11,'Unify Report'!$A$1:$V$99,16,FALSE)</f>
        <v>660</v>
      </c>
      <c r="P11">
        <f>VLOOKUP($A11,'Unify Report'!$A$1:$V$99,15,FALSE)</f>
        <v>1234.6666666666667</v>
      </c>
      <c r="Q11" s="99">
        <f>VLOOKUP($C11,CHPPD!$D$6:$O$70,8,FALSE)</f>
        <v>600</v>
      </c>
      <c r="W11" t="s">
        <v>123</v>
      </c>
      <c r="X11" t="s">
        <v>213</v>
      </c>
      <c r="Y11" t="s">
        <v>214</v>
      </c>
      <c r="Z11" t="s">
        <v>217</v>
      </c>
      <c r="AA11" t="s">
        <v>225</v>
      </c>
    </row>
    <row r="12" spans="1:27">
      <c r="A12" s="22" t="s">
        <v>74</v>
      </c>
      <c r="B12" s="22" t="s">
        <v>14</v>
      </c>
      <c r="C12" s="22" t="s">
        <v>116</v>
      </c>
      <c r="D12" t="str">
        <f t="shared" si="0"/>
        <v>RA701</v>
      </c>
      <c r="E12" t="str">
        <f t="shared" si="1"/>
        <v>Bristol Royal Infirmary - RA701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Report'!$A$1:$V$99,4,FALSE)</f>
        <v>842.5</v>
      </c>
      <c r="J12">
        <f>VLOOKUP($A12,'Unify Report'!$A$1:$V$99,3,FALSE)</f>
        <v>824.25</v>
      </c>
      <c r="K12">
        <f>VLOOKUP($A12,'Unify Report'!$A$1:$V$99,8,FALSE)</f>
        <v>1443.5</v>
      </c>
      <c r="L12">
        <f>VLOOKUP($A12,'Unify Report'!$A$1:$V$99,7,FALSE)</f>
        <v>1413.5</v>
      </c>
      <c r="M12">
        <f>VLOOKUP($A12,'Unify Report'!$A$1:$V$99,12,FALSE)</f>
        <v>660</v>
      </c>
      <c r="N12">
        <f>VLOOKUP($A12,'Unify Report'!$A$1:$V$99,11,FALSE)</f>
        <v>660</v>
      </c>
      <c r="O12">
        <f>VLOOKUP($A12,'Unify Report'!$A$1:$V$99,16,FALSE)</f>
        <v>660</v>
      </c>
      <c r="P12">
        <f>VLOOKUP($A12,'Unify Report'!$A$1:$V$99,15,FALSE)</f>
        <v>803</v>
      </c>
      <c r="Q12" s="99">
        <f>VLOOKUP($C12,CHPPD!$D$6:$O$70,8,FALSE)</f>
        <v>540</v>
      </c>
      <c r="W12" t="s">
        <v>124</v>
      </c>
      <c r="X12" t="s">
        <v>213</v>
      </c>
      <c r="Y12" t="s">
        <v>214</v>
      </c>
      <c r="Z12" t="s">
        <v>225</v>
      </c>
      <c r="AA12" t="s">
        <v>215</v>
      </c>
    </row>
    <row r="13" spans="1:27">
      <c r="A13" s="22" t="s">
        <v>75</v>
      </c>
      <c r="B13" s="22" t="s">
        <v>21</v>
      </c>
      <c r="C13" s="22" t="s">
        <v>117</v>
      </c>
      <c r="D13" t="str">
        <f t="shared" si="0"/>
        <v>RA701</v>
      </c>
      <c r="E13" t="str">
        <f t="shared" si="1"/>
        <v>Bristol Royal Infirmary - RA701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Report'!$A$1:$V$99,4,FALSE)</f>
        <v>1330</v>
      </c>
      <c r="J13">
        <f>VLOOKUP($A13,'Unify Report'!$A$1:$V$99,3,FALSE)</f>
        <v>1366.5</v>
      </c>
      <c r="K13">
        <f>VLOOKUP($A13,'Unify Report'!$A$1:$V$99,8,FALSE)</f>
        <v>1075.75</v>
      </c>
      <c r="L13">
        <f>VLOOKUP($A13,'Unify Report'!$A$1:$V$99,7,FALSE)</f>
        <v>1131.5</v>
      </c>
      <c r="M13">
        <f>VLOOKUP($A13,'Unify Report'!$A$1:$V$99,12,FALSE)</f>
        <v>990</v>
      </c>
      <c r="N13">
        <f>VLOOKUP($A13,'Unify Report'!$A$1:$V$99,11,FALSE)</f>
        <v>1000.75</v>
      </c>
      <c r="O13">
        <f>VLOOKUP($A13,'Unify Report'!$A$1:$V$99,16,FALSE)</f>
        <v>660</v>
      </c>
      <c r="P13">
        <f>VLOOKUP($A13,'Unify Report'!$A$1:$V$99,15,FALSE)</f>
        <v>759</v>
      </c>
      <c r="Q13" s="99">
        <f>VLOOKUP($C13,CHPPD!$D$6:$O$70,8,FALSE)</f>
        <v>720</v>
      </c>
      <c r="W13" t="s">
        <v>137</v>
      </c>
      <c r="X13" t="s">
        <v>226</v>
      </c>
      <c r="Y13" t="s">
        <v>227</v>
      </c>
      <c r="Z13" t="s">
        <v>228</v>
      </c>
      <c r="AA13" t="s">
        <v>218</v>
      </c>
    </row>
    <row r="14" spans="1:27">
      <c r="A14" s="22" t="s">
        <v>76</v>
      </c>
      <c r="B14" s="22" t="s">
        <v>24</v>
      </c>
      <c r="C14" s="23" t="s">
        <v>118</v>
      </c>
      <c r="D14" t="str">
        <f t="shared" si="0"/>
        <v>RA773</v>
      </c>
      <c r="E14" t="str">
        <f t="shared" si="1"/>
        <v>South Bristol Community Hospital - RA773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Report'!$A$1:$V$99,4,FALSE)</f>
        <v>1462.25</v>
      </c>
      <c r="J14">
        <f>VLOOKUP($A14,'Unify Report'!$A$1:$V$99,3,FALSE)</f>
        <v>1432</v>
      </c>
      <c r="K14">
        <f>VLOOKUP($A14,'Unify Report'!$A$1:$V$99,8,FALSE)</f>
        <v>1825.25</v>
      </c>
      <c r="L14">
        <f>VLOOKUP($A14,'Unify Report'!$A$1:$V$99,7,FALSE)</f>
        <v>1764.25</v>
      </c>
      <c r="M14">
        <f>VLOOKUP($A14,'Unify Report'!$A$1:$V$99,12,FALSE)</f>
        <v>660</v>
      </c>
      <c r="N14">
        <f>VLOOKUP($A14,'Unify Report'!$A$1:$V$99,11,FALSE)</f>
        <v>825</v>
      </c>
      <c r="O14">
        <f>VLOOKUP($A14,'Unify Report'!$A$1:$V$99,16,FALSE)</f>
        <v>990</v>
      </c>
      <c r="P14">
        <f>VLOOKUP($A14,'Unify Report'!$A$1:$V$99,15,FALSE)</f>
        <v>1166</v>
      </c>
      <c r="Q14" s="99">
        <f>VLOOKUP($C14,CHPPD!$D$6:$O$70,8,FALSE)</f>
        <v>900</v>
      </c>
      <c r="W14" t="s">
        <v>140</v>
      </c>
      <c r="X14" t="s">
        <v>226</v>
      </c>
      <c r="Y14" t="s">
        <v>227</v>
      </c>
      <c r="Z14" t="s">
        <v>229</v>
      </c>
      <c r="AA14" t="s">
        <v>230</v>
      </c>
    </row>
    <row r="15" spans="1:27">
      <c r="A15" s="22" t="s">
        <v>77</v>
      </c>
      <c r="B15" s="22" t="s">
        <v>25</v>
      </c>
      <c r="C15" s="23" t="s">
        <v>119</v>
      </c>
      <c r="D15" t="str">
        <f t="shared" si="0"/>
        <v>RA773</v>
      </c>
      <c r="E15" t="str">
        <f t="shared" si="1"/>
        <v>South Bristol Community Hospital - RA773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Report'!$A$1:$V$99,4,FALSE)</f>
        <v>1490</v>
      </c>
      <c r="J15">
        <f>VLOOKUP($A15,'Unify Report'!$A$1:$V$99,3,FALSE)</f>
        <v>1348</v>
      </c>
      <c r="K15">
        <f>VLOOKUP($A15,'Unify Report'!$A$1:$V$99,8,FALSE)</f>
        <v>2013</v>
      </c>
      <c r="L15">
        <f>VLOOKUP($A15,'Unify Report'!$A$1:$V$99,7,FALSE)</f>
        <v>1993.25</v>
      </c>
      <c r="M15">
        <f>VLOOKUP($A15,'Unify Report'!$A$1:$V$99,12,FALSE)</f>
        <v>660</v>
      </c>
      <c r="N15">
        <f>VLOOKUP($A15,'Unify Report'!$A$1:$V$99,11,FALSE)</f>
        <v>847</v>
      </c>
      <c r="O15">
        <f>VLOOKUP($A15,'Unify Report'!$A$1:$V$99,16,FALSE)</f>
        <v>990</v>
      </c>
      <c r="P15">
        <f>VLOOKUP($A15,'Unify Report'!$A$1:$V$99,15,FALSE)</f>
        <v>990</v>
      </c>
      <c r="Q15" s="99">
        <f>VLOOKUP($C15,CHPPD!$D$6:$O$70,8,FALSE)</f>
        <v>900</v>
      </c>
      <c r="W15" t="s">
        <v>136</v>
      </c>
      <c r="X15" t="s">
        <v>226</v>
      </c>
      <c r="Y15" t="s">
        <v>227</v>
      </c>
      <c r="Z15" t="s">
        <v>230</v>
      </c>
      <c r="AA15" t="s">
        <v>229</v>
      </c>
    </row>
    <row r="16" spans="1:27">
      <c r="A16" s="22" t="s">
        <v>78</v>
      </c>
      <c r="B16" s="22" t="s">
        <v>27</v>
      </c>
      <c r="C16" s="22" t="s">
        <v>120</v>
      </c>
      <c r="D16" t="str">
        <f t="shared" si="0"/>
        <v>RA701</v>
      </c>
      <c r="E16" t="str">
        <f t="shared" si="1"/>
        <v>Bristol Royal Infirmary - RA701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Report'!$A$1:$V$99,4,FALSE)</f>
        <v>1805.5</v>
      </c>
      <c r="J16">
        <f>VLOOKUP($A16,'Unify Report'!$A$1:$V$99,3,FALSE)</f>
        <v>1785</v>
      </c>
      <c r="K16">
        <f>VLOOKUP($A16,'Unify Report'!$A$1:$V$99,8,FALSE)</f>
        <v>360</v>
      </c>
      <c r="L16">
        <f>VLOOKUP($A16,'Unify Report'!$A$1:$V$99,7,FALSE)</f>
        <v>360</v>
      </c>
      <c r="M16">
        <f>VLOOKUP($A16,'Unify Report'!$A$1:$V$99,12,FALSE)</f>
        <v>1320</v>
      </c>
      <c r="N16">
        <f>VLOOKUP($A16,'Unify Report'!$A$1:$V$99,11,FALSE)</f>
        <v>1320.5</v>
      </c>
      <c r="O16">
        <f>VLOOKUP($A16,'Unify Report'!$A$1:$V$99,16,FALSE)</f>
        <v>330</v>
      </c>
      <c r="P16">
        <f>VLOOKUP($A16,'Unify Report'!$A$1:$V$99,15,FALSE)</f>
        <v>319</v>
      </c>
      <c r="Q16" s="99">
        <f>VLOOKUP($C16,CHPPD!$D$6:$O$70,8,FALSE)</f>
        <v>330</v>
      </c>
      <c r="W16" t="s">
        <v>134</v>
      </c>
      <c r="X16" t="s">
        <v>226</v>
      </c>
      <c r="Y16" t="s">
        <v>227</v>
      </c>
      <c r="Z16" t="s">
        <v>230</v>
      </c>
      <c r="AA16" t="s">
        <v>228</v>
      </c>
    </row>
    <row r="17" spans="1:27">
      <c r="A17" s="22" t="s">
        <v>79</v>
      </c>
      <c r="B17" s="22" t="s">
        <v>30</v>
      </c>
      <c r="C17" s="22" t="s">
        <v>121</v>
      </c>
      <c r="D17" t="str">
        <f t="shared" si="0"/>
        <v>RA701</v>
      </c>
      <c r="E17" t="str">
        <f t="shared" si="1"/>
        <v>Bristol Royal Infirmary - RA701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Report'!$A$1:$V$99,4,FALSE)</f>
        <v>5929</v>
      </c>
      <c r="J17">
        <f>VLOOKUP($A17,'Unify Report'!$A$1:$V$99,3,FALSE)</f>
        <v>5812</v>
      </c>
      <c r="K17">
        <f>VLOOKUP($A17,'Unify Report'!$A$1:$V$99,8,FALSE)</f>
        <v>358</v>
      </c>
      <c r="L17">
        <f>VLOOKUP($A17,'Unify Report'!$A$1:$V$99,7,FALSE)</f>
        <v>305</v>
      </c>
      <c r="M17">
        <f>VLOOKUP($A17,'Unify Report'!$A$1:$V$99,12,FALSE)</f>
        <v>5934</v>
      </c>
      <c r="N17">
        <f>VLOOKUP($A17,'Unify Report'!$A$1:$V$99,11,FALSE)</f>
        <v>5627.5</v>
      </c>
      <c r="O17">
        <f>VLOOKUP($A17,'Unify Report'!$A$1:$V$99,16,FALSE)</f>
        <v>345</v>
      </c>
      <c r="P17">
        <f>VLOOKUP($A17,'Unify Report'!$A$1:$V$99,15,FALSE)</f>
        <v>402.5</v>
      </c>
      <c r="Q17" s="99">
        <f>VLOOKUP($C17,CHPPD!$D$6:$O$70,8,FALSE)</f>
        <v>720</v>
      </c>
      <c r="W17" t="s">
        <v>129</v>
      </c>
      <c r="X17" t="s">
        <v>213</v>
      </c>
      <c r="Y17" t="s">
        <v>214</v>
      </c>
      <c r="Z17" t="s">
        <v>223</v>
      </c>
      <c r="AA17" t="s">
        <v>220</v>
      </c>
    </row>
    <row r="18" spans="1:27">
      <c r="A18" s="22" t="s">
        <v>80</v>
      </c>
      <c r="B18" s="22" t="s">
        <v>29</v>
      </c>
      <c r="C18" s="22" t="s">
        <v>122</v>
      </c>
      <c r="D18" t="str">
        <f t="shared" si="0"/>
        <v>RA701</v>
      </c>
      <c r="E18" t="str">
        <f t="shared" si="1"/>
        <v>Bristol Royal Infirmary - RA701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Report'!$A$1:$V$99,4,FALSE)</f>
        <v>1406.75</v>
      </c>
      <c r="J18">
        <f>VLOOKUP($A18,'Unify Report'!$A$1:$V$99,3,FALSE)</f>
        <v>1374</v>
      </c>
      <c r="K18">
        <f>VLOOKUP($A18,'Unify Report'!$A$1:$V$99,8,FALSE)</f>
        <v>1077.25</v>
      </c>
      <c r="L18">
        <f>VLOOKUP($A18,'Unify Report'!$A$1:$V$99,7,FALSE)</f>
        <v>1263.25</v>
      </c>
      <c r="M18">
        <f>VLOOKUP($A18,'Unify Report'!$A$1:$V$99,12,FALSE)</f>
        <v>990</v>
      </c>
      <c r="N18">
        <f>VLOOKUP($A18,'Unify Report'!$A$1:$V$99,11,FALSE)</f>
        <v>990</v>
      </c>
      <c r="O18">
        <f>VLOOKUP($A18,'Unify Report'!$A$1:$V$99,16,FALSE)</f>
        <v>330</v>
      </c>
      <c r="P18">
        <f>VLOOKUP($A18,'Unify Report'!$A$1:$V$99,15,FALSE)</f>
        <v>737</v>
      </c>
      <c r="Q18" s="99">
        <f>VLOOKUP($C18,CHPPD!$D$6:$O$70,8,FALSE)</f>
        <v>720</v>
      </c>
      <c r="W18" s="58" t="s">
        <v>231</v>
      </c>
      <c r="X18" t="s">
        <v>232</v>
      </c>
      <c r="Y18" t="s">
        <v>233</v>
      </c>
      <c r="Z18" t="s">
        <v>234</v>
      </c>
      <c r="AA18" t="s">
        <v>218</v>
      </c>
    </row>
    <row r="19" spans="1:27">
      <c r="A19" s="22" t="s">
        <v>81</v>
      </c>
      <c r="B19" s="22" t="s">
        <v>28</v>
      </c>
      <c r="C19" s="22" t="s">
        <v>123</v>
      </c>
      <c r="D19" t="str">
        <f t="shared" si="0"/>
        <v>RA701</v>
      </c>
      <c r="E19" t="str">
        <f t="shared" si="1"/>
        <v>Bristol Royal Infirmary - RA701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Report'!$A$1:$V$99,4,FALSE)</f>
        <v>1411.25</v>
      </c>
      <c r="J19">
        <f>VLOOKUP($A19,'Unify Report'!$A$1:$V$99,3,FALSE)</f>
        <v>1386.75</v>
      </c>
      <c r="K19">
        <f>VLOOKUP($A19,'Unify Report'!$A$1:$V$99,8,FALSE)</f>
        <v>1108.75</v>
      </c>
      <c r="L19">
        <f>VLOOKUP($A19,'Unify Report'!$A$1:$V$99,7,FALSE)</f>
        <v>1224.25</v>
      </c>
      <c r="M19">
        <f>VLOOKUP($A19,'Unify Report'!$A$1:$V$99,12,FALSE)</f>
        <v>990</v>
      </c>
      <c r="N19">
        <f>VLOOKUP($A19,'Unify Report'!$A$1:$V$99,11,FALSE)</f>
        <v>990</v>
      </c>
      <c r="O19">
        <f>VLOOKUP($A19,'Unify Report'!$A$1:$V$99,16,FALSE)</f>
        <v>330</v>
      </c>
      <c r="P19">
        <f>VLOOKUP($A19,'Unify Report'!$A$1:$V$99,15,FALSE)</f>
        <v>495.5</v>
      </c>
      <c r="Q19" s="99">
        <f>VLOOKUP($C19,CHPPD!$D$6:$O$70,8,FALSE)</f>
        <v>720</v>
      </c>
      <c r="W19" t="s">
        <v>146</v>
      </c>
      <c r="X19" t="s">
        <v>232</v>
      </c>
      <c r="Y19" t="s">
        <v>233</v>
      </c>
      <c r="Z19" t="s">
        <v>234</v>
      </c>
      <c r="AA19" t="s">
        <v>218</v>
      </c>
    </row>
    <row r="20" spans="1:27">
      <c r="A20" s="22" t="s">
        <v>82</v>
      </c>
      <c r="B20" s="22" t="s">
        <v>26</v>
      </c>
      <c r="C20" s="22" t="s">
        <v>124</v>
      </c>
      <c r="D20" t="str">
        <f t="shared" si="0"/>
        <v>RA701</v>
      </c>
      <c r="E20" t="str">
        <f t="shared" si="1"/>
        <v>Bristol Royal Infirmary - RA701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Report'!$A$1:$V$99,4,FALSE)</f>
        <v>1376.5</v>
      </c>
      <c r="J20">
        <f>VLOOKUP($A20,'Unify Report'!$A$1:$V$99,3,FALSE)</f>
        <v>1376.5</v>
      </c>
      <c r="K20">
        <f>VLOOKUP($A20,'Unify Report'!$A$1:$V$99,8,FALSE)</f>
        <v>1093.4999999999966</v>
      </c>
      <c r="L20">
        <f>VLOOKUP($A20,'Unify Report'!$A$1:$V$99,7,FALSE)</f>
        <v>1231</v>
      </c>
      <c r="M20">
        <f>VLOOKUP($A20,'Unify Report'!$A$1:$V$99,12,FALSE)</f>
        <v>990</v>
      </c>
      <c r="N20">
        <f>VLOOKUP($A20,'Unify Report'!$A$1:$V$99,11,FALSE)</f>
        <v>998.5</v>
      </c>
      <c r="O20">
        <f>VLOOKUP($A20,'Unify Report'!$A$1:$V$99,16,FALSE)</f>
        <v>572</v>
      </c>
      <c r="P20">
        <f>VLOOKUP($A20,'Unify Report'!$A$1:$V$99,15,FALSE)</f>
        <v>583</v>
      </c>
      <c r="Q20" s="99">
        <f>VLOOKUP($C20,CHPPD!$D$6:$O$70,8,FALSE)</f>
        <v>720</v>
      </c>
      <c r="W20" t="s">
        <v>145</v>
      </c>
      <c r="X20" t="s">
        <v>232</v>
      </c>
      <c r="Y20" t="s">
        <v>233</v>
      </c>
      <c r="Z20" t="s">
        <v>229</v>
      </c>
      <c r="AA20" t="s">
        <v>218</v>
      </c>
    </row>
    <row r="21" spans="1:27">
      <c r="A21" s="22" t="s">
        <v>83</v>
      </c>
      <c r="B21" s="22" t="s">
        <v>31</v>
      </c>
      <c r="C21" s="22" t="s">
        <v>125</v>
      </c>
      <c r="D21" t="str">
        <f t="shared" si="0"/>
        <v>RA710</v>
      </c>
      <c r="E21" t="str">
        <f t="shared" si="1"/>
        <v>Bristol Haematology and Oncology Centre - RA710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Report'!$A$1:$V$99,4,FALSE)</f>
        <v>2535.3333333333235</v>
      </c>
      <c r="J21">
        <f>VLOOKUP($A21,'Unify Report'!$A$1:$V$99,3,FALSE)</f>
        <v>2420.9166666666665</v>
      </c>
      <c r="K21">
        <f>VLOOKUP($A21,'Unify Report'!$A$1:$V$99,8,FALSE)</f>
        <v>1088.3333333333333</v>
      </c>
      <c r="L21">
        <f>VLOOKUP($A21,'Unify Report'!$A$1:$V$99,7,FALSE)</f>
        <v>1088.3333333333333</v>
      </c>
      <c r="M21">
        <f>VLOOKUP($A21,'Unify Report'!$A$1:$V$99,12,FALSE)</f>
        <v>1958</v>
      </c>
      <c r="N21">
        <f>VLOOKUP($A21,'Unify Report'!$A$1:$V$99,11,FALSE)</f>
        <v>1903</v>
      </c>
      <c r="O21">
        <f>VLOOKUP($A21,'Unify Report'!$A$1:$V$99,16,FALSE)</f>
        <v>660</v>
      </c>
      <c r="P21">
        <f>VLOOKUP($A21,'Unify Report'!$A$1:$V$99,15,FALSE)</f>
        <v>680</v>
      </c>
      <c r="Q21" s="99">
        <f>VLOOKUP($C21,CHPPD!$D$6:$O$70,8,FALSE)</f>
        <v>960</v>
      </c>
      <c r="W21" t="s">
        <v>148</v>
      </c>
      <c r="X21" t="s">
        <v>232</v>
      </c>
      <c r="Y21" t="s">
        <v>233</v>
      </c>
      <c r="Z21" t="s">
        <v>235</v>
      </c>
      <c r="AA21" t="s">
        <v>218</v>
      </c>
    </row>
    <row r="22" spans="1:27">
      <c r="A22" s="22" t="s">
        <v>84</v>
      </c>
      <c r="B22" s="22" t="s">
        <v>32</v>
      </c>
      <c r="C22" s="22" t="s">
        <v>126</v>
      </c>
      <c r="D22" t="str">
        <f t="shared" si="0"/>
        <v>RA710</v>
      </c>
      <c r="E22" t="str">
        <f t="shared" si="1"/>
        <v>Bristol Haematology and Oncology Centre - RA710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Report'!$A$1:$V$99,4,FALSE)</f>
        <v>2549.4999999999968</v>
      </c>
      <c r="J22">
        <f>VLOOKUP($A22,'Unify Report'!$A$1:$V$99,3,FALSE)</f>
        <v>2255</v>
      </c>
      <c r="K22">
        <f>VLOOKUP($A22,'Unify Report'!$A$1:$V$99,8,FALSE)</f>
        <v>725.83333333333235</v>
      </c>
      <c r="L22">
        <f>VLOOKUP($A22,'Unify Report'!$A$1:$V$99,7,FALSE)</f>
        <v>687.33333333333337</v>
      </c>
      <c r="M22">
        <f>VLOOKUP($A22,'Unify Report'!$A$1:$V$99,12,FALSE)</f>
        <v>1650</v>
      </c>
      <c r="N22">
        <f>VLOOKUP($A22,'Unify Report'!$A$1:$V$99,11,FALSE)</f>
        <v>1541</v>
      </c>
      <c r="O22">
        <f>VLOOKUP($A22,'Unify Report'!$A$1:$V$99,16,FALSE)</f>
        <v>660</v>
      </c>
      <c r="P22">
        <f>VLOOKUP($A22,'Unify Report'!$A$1:$V$99,15,FALSE)</f>
        <v>671</v>
      </c>
      <c r="Q22" s="99">
        <f>VLOOKUP($C22,CHPPD!$D$6:$O$70,8,FALSE)</f>
        <v>690</v>
      </c>
      <c r="W22" t="s">
        <v>141</v>
      </c>
      <c r="X22" t="s">
        <v>226</v>
      </c>
      <c r="Y22" t="s">
        <v>227</v>
      </c>
      <c r="Z22" t="s">
        <v>236</v>
      </c>
      <c r="AA22" t="s">
        <v>229</v>
      </c>
    </row>
    <row r="23" spans="1:27">
      <c r="A23" s="22" t="s">
        <v>85</v>
      </c>
      <c r="B23" s="22" t="s">
        <v>54</v>
      </c>
      <c r="C23" s="23" t="s">
        <v>127</v>
      </c>
      <c r="D23" t="str">
        <f t="shared" si="0"/>
        <v>RA708</v>
      </c>
      <c r="E23" t="str">
        <f t="shared" si="1"/>
        <v>Bristol Eye Hospital - RA708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Report'!$A$1:$V$99,4,FALSE)</f>
        <v>1522.25</v>
      </c>
      <c r="J23">
        <f>VLOOKUP($A23,'Unify Report'!$A$1:$V$99,3,FALSE)</f>
        <v>1488.75</v>
      </c>
      <c r="K23">
        <f>VLOOKUP($A23,'Unify Report'!$A$1:$V$99,8,FALSE)</f>
        <v>1080</v>
      </c>
      <c r="L23">
        <f>VLOOKUP($A23,'Unify Report'!$A$1:$V$99,7,FALSE)</f>
        <v>1051</v>
      </c>
      <c r="M23">
        <f>VLOOKUP($A23,'Unify Report'!$A$1:$V$99,12,FALSE)</f>
        <v>660</v>
      </c>
      <c r="N23">
        <f>VLOOKUP($A23,'Unify Report'!$A$1:$V$99,11,FALSE)</f>
        <v>660</v>
      </c>
      <c r="O23">
        <f>VLOOKUP($A23,'Unify Report'!$A$1:$V$99,16,FALSE)</f>
        <v>0</v>
      </c>
      <c r="P23">
        <f>VLOOKUP($A23,'Unify Report'!$A$1:$V$99,15,FALSE)</f>
        <v>0</v>
      </c>
      <c r="Q23" s="99">
        <f>VLOOKUP($C23,CHPPD!$D$6:$O$70,8,FALSE)</f>
        <v>330</v>
      </c>
      <c r="W23" t="s">
        <v>135</v>
      </c>
      <c r="X23" t="s">
        <v>226</v>
      </c>
      <c r="Y23" t="s">
        <v>227</v>
      </c>
      <c r="Z23" t="s">
        <v>229</v>
      </c>
      <c r="AA23" t="s">
        <v>237</v>
      </c>
    </row>
    <row r="24" spans="1:27">
      <c r="A24" s="22" t="s">
        <v>86</v>
      </c>
      <c r="B24" s="22" t="s">
        <v>49</v>
      </c>
      <c r="C24" s="22" t="s">
        <v>128</v>
      </c>
      <c r="D24" t="str">
        <f t="shared" si="0"/>
        <v>RA701</v>
      </c>
      <c r="E24" t="str">
        <f t="shared" si="1"/>
        <v>Bristol Royal Infirmary - RA701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Report'!$A$1:$V$99,4,FALSE)</f>
        <v>6485.25</v>
      </c>
      <c r="J24">
        <f>VLOOKUP($A24,'Unify Report'!$A$1:$V$99,3,FALSE)</f>
        <v>6435.5</v>
      </c>
      <c r="K24">
        <f>VLOOKUP($A24,'Unify Report'!$A$1:$V$99,8,FALSE)</f>
        <v>723.5</v>
      </c>
      <c r="L24">
        <f>VLOOKUP($A24,'Unify Report'!$A$1:$V$99,7,FALSE)</f>
        <v>710</v>
      </c>
      <c r="M24">
        <f>VLOOKUP($A24,'Unify Report'!$A$1:$V$99,12,FALSE)</f>
        <v>5929</v>
      </c>
      <c r="N24">
        <f>VLOOKUP($A24,'Unify Report'!$A$1:$V$99,11,FALSE)</f>
        <v>5835.583333333333</v>
      </c>
      <c r="O24">
        <f>VLOOKUP($A24,'Unify Report'!$A$1:$V$99,16,FALSE)</f>
        <v>660</v>
      </c>
      <c r="P24">
        <f>VLOOKUP($A24,'Unify Report'!$A$1:$V$99,15,FALSE)</f>
        <v>636.5</v>
      </c>
      <c r="Q24" s="99">
        <f>VLOOKUP($C24,CHPPD!$D$6:$O$70,8,FALSE)</f>
        <v>600</v>
      </c>
      <c r="W24" t="s">
        <v>139</v>
      </c>
      <c r="X24" t="s">
        <v>226</v>
      </c>
      <c r="Y24" t="s">
        <v>227</v>
      </c>
      <c r="Z24" t="s">
        <v>238</v>
      </c>
      <c r="AA24" t="s">
        <v>239</v>
      </c>
    </row>
    <row r="25" spans="1:27">
      <c r="A25" s="22" t="s">
        <v>87</v>
      </c>
      <c r="B25" s="22" t="s">
        <v>53</v>
      </c>
      <c r="C25" s="22" t="s">
        <v>129</v>
      </c>
      <c r="D25" t="str">
        <f t="shared" si="0"/>
        <v>RA701</v>
      </c>
      <c r="E25" t="str">
        <f t="shared" si="1"/>
        <v>Bristol Royal Infirmary - RA701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Report'!$A$1:$V$99,4,FALSE)</f>
        <v>1040</v>
      </c>
      <c r="J25">
        <f>VLOOKUP($A25,'Unify Report'!$A$1:$V$99,3,FALSE)</f>
        <v>1024.5</v>
      </c>
      <c r="K25">
        <f>VLOOKUP($A25,'Unify Report'!$A$1:$V$99,8,FALSE)</f>
        <v>1168</v>
      </c>
      <c r="L25">
        <f>VLOOKUP($A25,'Unify Report'!$A$1:$V$99,7,FALSE)</f>
        <v>943.23333333333335</v>
      </c>
      <c r="M25">
        <f>VLOOKUP($A25,'Unify Report'!$A$1:$V$99,12,FALSE)</f>
        <v>690</v>
      </c>
      <c r="N25">
        <f>VLOOKUP($A25,'Unify Report'!$A$1:$V$99,11,FALSE)</f>
        <v>683.5</v>
      </c>
      <c r="O25">
        <f>VLOOKUP($A25,'Unify Report'!$A$1:$V$99,16,FALSE)</f>
        <v>1035</v>
      </c>
      <c r="P25">
        <f>VLOOKUP($A25,'Unify Report'!$A$1:$V$99,15,FALSE)</f>
        <v>896.5</v>
      </c>
      <c r="Q25" s="99">
        <f>VLOOKUP($C25,CHPPD!$D$6:$O$70,8,FALSE)</f>
        <v>540</v>
      </c>
      <c r="W25" t="s">
        <v>142</v>
      </c>
      <c r="X25" t="s">
        <v>226</v>
      </c>
      <c r="Y25" t="s">
        <v>227</v>
      </c>
      <c r="Z25" t="s">
        <v>229</v>
      </c>
      <c r="AA25" t="s">
        <v>237</v>
      </c>
    </row>
    <row r="26" spans="1:27">
      <c r="A26" s="22" t="s">
        <v>88</v>
      </c>
      <c r="B26" s="22" t="s">
        <v>51</v>
      </c>
      <c r="C26" s="22" t="s">
        <v>130</v>
      </c>
      <c r="D26" t="str">
        <f t="shared" si="0"/>
        <v>RA701</v>
      </c>
      <c r="E26" t="str">
        <f t="shared" si="1"/>
        <v>Bristol Royal Infirmary - RA701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Report'!$A$1:$V$99,4,FALSE)</f>
        <v>1383.5</v>
      </c>
      <c r="J26">
        <f>VLOOKUP($A26,'Unify Report'!$A$1:$V$99,3,FALSE)</f>
        <v>1378.25</v>
      </c>
      <c r="K26">
        <f>VLOOKUP($A26,'Unify Report'!$A$1:$V$99,8,FALSE)</f>
        <v>1035.25</v>
      </c>
      <c r="L26">
        <f>VLOOKUP($A26,'Unify Report'!$A$1:$V$99,7,FALSE)</f>
        <v>1026.75</v>
      </c>
      <c r="M26">
        <f>VLOOKUP($A26,'Unify Report'!$A$1:$V$99,12,FALSE)</f>
        <v>943</v>
      </c>
      <c r="N26">
        <f>VLOOKUP($A26,'Unify Report'!$A$1:$V$99,11,FALSE)</f>
        <v>954.5</v>
      </c>
      <c r="O26">
        <f>VLOOKUP($A26,'Unify Report'!$A$1:$V$99,16,FALSE)</f>
        <v>690</v>
      </c>
      <c r="P26">
        <f>VLOOKUP($A26,'Unify Report'!$A$1:$V$99,15,FALSE)</f>
        <v>721.25</v>
      </c>
      <c r="Q26" s="99">
        <f>VLOOKUP($C26,CHPPD!$D$6:$O$70,8,FALSE)</f>
        <v>660</v>
      </c>
      <c r="W26" t="s">
        <v>240</v>
      </c>
      <c r="X26" t="s">
        <v>241</v>
      </c>
      <c r="Y26" t="s">
        <v>242</v>
      </c>
      <c r="Z26" t="s">
        <v>243</v>
      </c>
      <c r="AA26" t="s">
        <v>218</v>
      </c>
    </row>
    <row r="27" spans="1:27">
      <c r="A27" s="22" t="s">
        <v>89</v>
      </c>
      <c r="B27" s="22" t="s">
        <v>52</v>
      </c>
      <c r="C27" s="22" t="s">
        <v>131</v>
      </c>
      <c r="D27" t="str">
        <f t="shared" si="0"/>
        <v>RA701</v>
      </c>
      <c r="E27" t="str">
        <f t="shared" si="1"/>
        <v>Bristol Royal Infirmary - RA701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Report'!$A$1:$V$99,4,FALSE)</f>
        <v>1985</v>
      </c>
      <c r="J27">
        <f>VLOOKUP($A27,'Unify Report'!$A$1:$V$99,3,FALSE)</f>
        <v>1907.25</v>
      </c>
      <c r="K27">
        <f>VLOOKUP($A27,'Unify Report'!$A$1:$V$99,8,FALSE)</f>
        <v>1035.5</v>
      </c>
      <c r="L27">
        <f>VLOOKUP($A27,'Unify Report'!$A$1:$V$99,7,FALSE)</f>
        <v>1087</v>
      </c>
      <c r="M27">
        <f>VLOOKUP($A27,'Unify Report'!$A$1:$V$99,12,FALSE)</f>
        <v>1380</v>
      </c>
      <c r="N27">
        <f>VLOOKUP($A27,'Unify Report'!$A$1:$V$99,11,FALSE)</f>
        <v>1380</v>
      </c>
      <c r="O27">
        <f>VLOOKUP($A27,'Unify Report'!$A$1:$V$99,16,FALSE)</f>
        <v>690</v>
      </c>
      <c r="P27">
        <f>VLOOKUP($A27,'Unify Report'!$A$1:$V$99,15,FALSE)</f>
        <v>770</v>
      </c>
      <c r="Q27" s="99">
        <f>VLOOKUP($C27,CHPPD!$D$6:$O$70,8,FALSE)</f>
        <v>690</v>
      </c>
      <c r="W27" t="s">
        <v>127</v>
      </c>
      <c r="X27" t="s">
        <v>241</v>
      </c>
      <c r="Y27" t="s">
        <v>242</v>
      </c>
      <c r="Z27" t="s">
        <v>243</v>
      </c>
    </row>
    <row r="28" spans="1:27">
      <c r="A28" s="22" t="s">
        <v>90</v>
      </c>
      <c r="B28" s="22" t="s">
        <v>48</v>
      </c>
      <c r="C28" s="22" t="s">
        <v>132</v>
      </c>
      <c r="D28" t="str">
        <f t="shared" si="0"/>
        <v>RA701</v>
      </c>
      <c r="E28" t="str">
        <f t="shared" si="1"/>
        <v>Bristol Royal Infirmary - RA701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Report'!$A$1:$V$99,4,FALSE)</f>
        <v>2218</v>
      </c>
      <c r="J28">
        <f>VLOOKUP($A28,'Unify Report'!$A$1:$V$99,3,FALSE)</f>
        <v>2143.5</v>
      </c>
      <c r="K28">
        <f>VLOOKUP($A28,'Unify Report'!$A$1:$V$99,8,FALSE)</f>
        <v>1229.25</v>
      </c>
      <c r="L28">
        <f>VLOOKUP($A28,'Unify Report'!$A$1:$V$99,7,FALSE)</f>
        <v>1186.75</v>
      </c>
      <c r="M28">
        <f>VLOOKUP($A28,'Unify Report'!$A$1:$V$99,12,FALSE)</f>
        <v>1725</v>
      </c>
      <c r="N28">
        <f>VLOOKUP($A28,'Unify Report'!$A$1:$V$99,11,FALSE)</f>
        <v>1725</v>
      </c>
      <c r="O28">
        <f>VLOOKUP($A28,'Unify Report'!$A$1:$V$99,16,FALSE)</f>
        <v>1368.5</v>
      </c>
      <c r="P28">
        <f>VLOOKUP($A28,'Unify Report'!$A$1:$V$99,15,FALSE)</f>
        <v>1368.5</v>
      </c>
      <c r="Q28" s="99">
        <f>VLOOKUP($C28,CHPPD!$D$6:$O$70,8,FALSE)</f>
        <v>960</v>
      </c>
      <c r="W28" t="s">
        <v>125</v>
      </c>
      <c r="X28" t="s">
        <v>244</v>
      </c>
      <c r="Y28" t="s">
        <v>245</v>
      </c>
      <c r="Z28" t="s">
        <v>238</v>
      </c>
      <c r="AA28" t="s">
        <v>218</v>
      </c>
    </row>
    <row r="29" spans="1:27">
      <c r="A29" s="22" t="s">
        <v>91</v>
      </c>
      <c r="B29" s="22" t="s">
        <v>50</v>
      </c>
      <c r="C29" s="22" t="s">
        <v>133</v>
      </c>
      <c r="D29" t="str">
        <f t="shared" si="0"/>
        <v>RA701</v>
      </c>
      <c r="E29" t="str">
        <f t="shared" si="1"/>
        <v>Bristol Royal Infirmary - RA701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Report'!$A$1:$V$99,4,FALSE)</f>
        <v>2069.8333333333335</v>
      </c>
      <c r="J29">
        <f>VLOOKUP($A29,'Unify Report'!$A$1:$V$99,3,FALSE)</f>
        <v>2070.3333333333335</v>
      </c>
      <c r="K29">
        <f>VLOOKUP($A29,'Unify Report'!$A$1:$V$99,8,FALSE)</f>
        <v>1383</v>
      </c>
      <c r="L29">
        <f>VLOOKUP($A29,'Unify Report'!$A$1:$V$99,7,FALSE)</f>
        <v>1552.5</v>
      </c>
      <c r="M29">
        <f>VLOOKUP($A29,'Unify Report'!$A$1:$V$99,12,FALSE)</f>
        <v>1724</v>
      </c>
      <c r="N29">
        <f>VLOOKUP($A29,'Unify Report'!$A$1:$V$99,11,FALSE)</f>
        <v>1713</v>
      </c>
      <c r="O29">
        <f>VLOOKUP($A29,'Unify Report'!$A$1:$V$99,16,FALSE)</f>
        <v>1370</v>
      </c>
      <c r="P29">
        <f>VLOOKUP($A29,'Unify Report'!$A$1:$V$99,15,FALSE)</f>
        <v>1619.5</v>
      </c>
      <c r="Q29" s="99">
        <f>VLOOKUP($C29,CHPPD!$D$6:$O$70,8,FALSE)</f>
        <v>960</v>
      </c>
      <c r="W29" t="s">
        <v>126</v>
      </c>
      <c r="X29" t="s">
        <v>244</v>
      </c>
      <c r="Y29" t="s">
        <v>245</v>
      </c>
      <c r="Z29" t="s">
        <v>246</v>
      </c>
      <c r="AA29" t="s">
        <v>218</v>
      </c>
    </row>
    <row r="30" spans="1:27">
      <c r="A30" s="22" t="s">
        <v>92</v>
      </c>
      <c r="B30" s="22" t="s">
        <v>40</v>
      </c>
      <c r="C30" s="22" t="s">
        <v>134</v>
      </c>
      <c r="D30" t="str">
        <f t="shared" si="0"/>
        <v>RA723</v>
      </c>
      <c r="E30" t="str">
        <f t="shared" si="1"/>
        <v>Bristol Royal Hospital For Children - RA723</v>
      </c>
      <c r="F30" t="str">
        <f t="shared" si="4"/>
        <v>PICU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Report'!$A$1:$V$99,4,FALSE)</f>
        <v>6602.5</v>
      </c>
      <c r="J30">
        <f>VLOOKUP($A30,'Unify Report'!$A$1:$V$99,3,FALSE)</f>
        <v>5209.5</v>
      </c>
      <c r="K30">
        <f>VLOOKUP($A30,'Unify Report'!$A$1:$V$99,8,FALSE)</f>
        <v>355.5</v>
      </c>
      <c r="L30">
        <f>VLOOKUP($A30,'Unify Report'!$A$1:$V$99,7,FALSE)</f>
        <v>109.5</v>
      </c>
      <c r="M30">
        <f>VLOOKUP($A30,'Unify Report'!$A$1:$V$99,12,FALSE)</f>
        <v>6520.5</v>
      </c>
      <c r="N30">
        <f>VLOOKUP($A30,'Unify Report'!$A$1:$V$99,11,FALSE)</f>
        <v>5242.5</v>
      </c>
      <c r="O30">
        <f>VLOOKUP($A30,'Unify Report'!$A$1:$V$99,16,FALSE)</f>
        <v>345</v>
      </c>
      <c r="P30">
        <f>VLOOKUP($A30,'Unify Report'!$A$1:$V$99,15,FALSE)</f>
        <v>80.5</v>
      </c>
      <c r="Q30" s="99">
        <f>VLOOKUP($C30,CHPPD!$D$6:$O$70,8,FALSE)</f>
        <v>510</v>
      </c>
      <c r="W30" t="s">
        <v>247</v>
      </c>
      <c r="X30" t="s">
        <v>213</v>
      </c>
      <c r="Y30" t="s">
        <v>214</v>
      </c>
      <c r="Z30" t="s">
        <v>215</v>
      </c>
      <c r="AA30" t="s">
        <v>248</v>
      </c>
    </row>
    <row r="31" spans="1:27">
      <c r="A31" s="22" t="s">
        <v>93</v>
      </c>
      <c r="B31" s="22" t="s">
        <v>35</v>
      </c>
      <c r="C31" s="23" t="s">
        <v>135</v>
      </c>
      <c r="D31" t="str">
        <f t="shared" si="0"/>
        <v>RA723</v>
      </c>
      <c r="E31" t="str">
        <f t="shared" si="1"/>
        <v>Bristol Royal Hospital For Children - RA723</v>
      </c>
      <c r="F31" t="str">
        <f t="shared" si="4"/>
        <v>30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Report'!$A$1:$V$99,4,FALSE)</f>
        <v>4142.75</v>
      </c>
      <c r="J31">
        <f>VLOOKUP($A31,'Unify Report'!$A$1:$V$99,3,FALSE)</f>
        <v>3886.5</v>
      </c>
      <c r="K31">
        <f>VLOOKUP($A31,'Unify Report'!$A$1:$V$99,8,FALSE)</f>
        <v>348</v>
      </c>
      <c r="L31">
        <f>VLOOKUP($A31,'Unify Report'!$A$1:$V$99,7,FALSE)</f>
        <v>369.5</v>
      </c>
      <c r="M31">
        <f>VLOOKUP($A31,'Unify Report'!$A$1:$V$99,12,FALSE)</f>
        <v>4304.5</v>
      </c>
      <c r="N31">
        <f>VLOOKUP($A31,'Unify Report'!$A$1:$V$99,11,FALSE)</f>
        <v>3796</v>
      </c>
      <c r="O31">
        <f>VLOOKUP($A31,'Unify Report'!$A$1:$V$99,16,FALSE)</f>
        <v>345</v>
      </c>
      <c r="P31">
        <f>VLOOKUP($A31,'Unify Report'!$A$1:$V$99,15,FALSE)</f>
        <v>433.25</v>
      </c>
      <c r="Q31" s="99">
        <f>VLOOKUP($C31,CHPPD!$D$6:$O$70,8,FALSE)</f>
        <v>960</v>
      </c>
      <c r="W31" t="s">
        <v>112</v>
      </c>
      <c r="X31" t="s">
        <v>213</v>
      </c>
      <c r="Y31" t="s">
        <v>214</v>
      </c>
      <c r="Z31" t="s">
        <v>215</v>
      </c>
      <c r="AA31" t="s">
        <v>248</v>
      </c>
    </row>
    <row r="32" spans="1:27">
      <c r="A32" s="22" t="s">
        <v>94</v>
      </c>
      <c r="B32" s="22" t="s">
        <v>37</v>
      </c>
      <c r="C32" s="23" t="s">
        <v>136</v>
      </c>
      <c r="D32" t="str">
        <f t="shared" si="0"/>
        <v>RA723</v>
      </c>
      <c r="E32" t="str">
        <f t="shared" si="1"/>
        <v>Bristol Royal Hospital For Children - RA723</v>
      </c>
      <c r="F32" t="str">
        <f t="shared" si="4"/>
        <v>31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Report'!$A$1:$V$99,4,FALSE)</f>
        <v>2254</v>
      </c>
      <c r="J32">
        <f>VLOOKUP($A32,'Unify Report'!$A$1:$V$99,3,FALSE)</f>
        <v>2256.75</v>
      </c>
      <c r="K32">
        <f>VLOOKUP($A32,'Unify Report'!$A$1:$V$99,8,FALSE)</f>
        <v>345.5</v>
      </c>
      <c r="L32">
        <f>VLOOKUP($A32,'Unify Report'!$A$1:$V$99,7,FALSE)</f>
        <v>338.5</v>
      </c>
      <c r="M32">
        <f>VLOOKUP($A32,'Unify Report'!$A$1:$V$99,12,FALSE)</f>
        <v>1633</v>
      </c>
      <c r="N32">
        <f>VLOOKUP($A32,'Unify Report'!$A$1:$V$99,11,FALSE)</f>
        <v>1794.5</v>
      </c>
      <c r="O32">
        <f>VLOOKUP($A32,'Unify Report'!$A$1:$V$99,16,FALSE)</f>
        <v>345</v>
      </c>
      <c r="P32">
        <f>VLOOKUP($A32,'Unify Report'!$A$1:$V$99,15,FALSE)</f>
        <v>264.5</v>
      </c>
      <c r="Q32" s="99">
        <f>VLOOKUP($C32,CHPPD!$D$6:$O$70,8,FALSE)</f>
        <v>660</v>
      </c>
      <c r="W32" t="s">
        <v>120</v>
      </c>
      <c r="X32" t="s">
        <v>213</v>
      </c>
      <c r="Y32" t="s">
        <v>214</v>
      </c>
      <c r="Z32" t="s">
        <v>225</v>
      </c>
      <c r="AA32" t="s">
        <v>218</v>
      </c>
    </row>
    <row r="33" spans="1:27">
      <c r="A33" s="22" t="s">
        <v>95</v>
      </c>
      <c r="B33" s="22" t="s">
        <v>39</v>
      </c>
      <c r="C33" s="23" t="s">
        <v>137</v>
      </c>
      <c r="D33" t="str">
        <f t="shared" si="0"/>
        <v>RA723</v>
      </c>
      <c r="E33" t="str">
        <f t="shared" si="1"/>
        <v>Bristol Royal Hospital For Children - RA723</v>
      </c>
      <c r="F33" t="str">
        <f t="shared" si="4"/>
        <v>32</v>
      </c>
      <c r="G33" t="str">
        <f t="shared" si="2"/>
        <v>321 - PAEDIATRIC CARDIOLOGY</v>
      </c>
      <c r="H33" t="str">
        <f t="shared" si="3"/>
        <v/>
      </c>
      <c r="I33">
        <f>VLOOKUP($A33,'Unify Report'!$A$1:$V$99,4,FALSE)</f>
        <v>2079.5</v>
      </c>
      <c r="J33">
        <f>VLOOKUP($A33,'Unify Report'!$A$1:$V$99,3,FALSE)</f>
        <v>1862.5</v>
      </c>
      <c r="K33">
        <f>VLOOKUP($A33,'Unify Report'!$A$1:$V$99,8,FALSE)</f>
        <v>359</v>
      </c>
      <c r="L33">
        <f>VLOOKUP($A33,'Unify Report'!$A$1:$V$99,7,FALSE)</f>
        <v>439.5</v>
      </c>
      <c r="M33">
        <f>VLOOKUP($A33,'Unify Report'!$A$1:$V$99,12,FALSE)</f>
        <v>1725</v>
      </c>
      <c r="N33">
        <f>VLOOKUP($A33,'Unify Report'!$A$1:$V$99,11,FALSE)</f>
        <v>1655.5166666666667</v>
      </c>
      <c r="O33">
        <f>VLOOKUP($A33,'Unify Report'!$A$1:$V$99,16,FALSE)</f>
        <v>333.5</v>
      </c>
      <c r="P33">
        <f>VLOOKUP($A33,'Unify Report'!$A$1:$V$99,15,FALSE)</f>
        <v>428.91666666666669</v>
      </c>
      <c r="Q33" s="99">
        <f>VLOOKUP($C33,CHPPD!$D$6:$O$70,8,FALSE)</f>
        <v>480</v>
      </c>
      <c r="W33" t="s">
        <v>110</v>
      </c>
      <c r="X33" t="s">
        <v>213</v>
      </c>
      <c r="Y33" t="s">
        <v>214</v>
      </c>
      <c r="Z33" t="s">
        <v>215</v>
      </c>
      <c r="AA33" t="s">
        <v>248</v>
      </c>
    </row>
    <row r="34" spans="1:27">
      <c r="A34" s="22" t="s">
        <v>96</v>
      </c>
      <c r="B34" s="22" t="s">
        <v>38</v>
      </c>
      <c r="C34" s="23" t="s">
        <v>138</v>
      </c>
      <c r="D34" t="str">
        <f t="shared" si="0"/>
        <v>RA723</v>
      </c>
      <c r="E34" t="str">
        <f t="shared" si="1"/>
        <v>Bristol Royal Hospital For Children - RA723</v>
      </c>
      <c r="F34" t="str">
        <f t="shared" si="4"/>
        <v>33</v>
      </c>
      <c r="G34" t="str">
        <f t="shared" si="2"/>
        <v>420 - PAEDIATRICS</v>
      </c>
      <c r="H34" t="str">
        <f t="shared" si="3"/>
        <v/>
      </c>
      <c r="I34">
        <f>VLOOKUP($A34,'Unify Report'!$A$1:$V$99,4,FALSE)</f>
        <v>1713</v>
      </c>
      <c r="J34">
        <f>VLOOKUP($A34,'Unify Report'!$A$1:$V$99,3,FALSE)</f>
        <v>1638.5</v>
      </c>
      <c r="K34">
        <f>VLOOKUP($A34,'Unify Report'!$A$1:$V$99,8,FALSE)</f>
        <v>345</v>
      </c>
      <c r="L34">
        <f>VLOOKUP($A34,'Unify Report'!$A$1:$V$99,7,FALSE)</f>
        <v>349.5</v>
      </c>
      <c r="M34">
        <f>VLOOKUP($A34,'Unify Report'!$A$1:$V$99,12,FALSE)</f>
        <v>1725</v>
      </c>
      <c r="N34">
        <f>VLOOKUP($A34,'Unify Report'!$A$1:$V$99,11,FALSE)</f>
        <v>1552</v>
      </c>
      <c r="O34">
        <f>VLOOKUP($A34,'Unify Report'!$A$1:$V$99,16,FALSE)</f>
        <v>345</v>
      </c>
      <c r="P34">
        <f>VLOOKUP($A34,'Unify Report'!$A$1:$V$99,15,FALSE)</f>
        <v>299</v>
      </c>
      <c r="Q34" s="99">
        <f>VLOOKUP($C34,CHPPD!$D$6:$O$70,8,FALSE)</f>
        <v>0</v>
      </c>
      <c r="W34" t="s">
        <v>249</v>
      </c>
      <c r="X34" t="s">
        <v>213</v>
      </c>
      <c r="Y34" t="s">
        <v>214</v>
      </c>
      <c r="Z34" t="s">
        <v>215</v>
      </c>
      <c r="AA34" t="s">
        <v>218</v>
      </c>
    </row>
    <row r="35" spans="1:27">
      <c r="A35" s="22" t="s">
        <v>97</v>
      </c>
      <c r="B35" s="22" t="s">
        <v>36</v>
      </c>
      <c r="C35" s="23" t="s">
        <v>139</v>
      </c>
      <c r="D35" t="str">
        <f t="shared" si="0"/>
        <v>RA723</v>
      </c>
      <c r="E35" t="str">
        <f t="shared" si="1"/>
        <v>Bristol Royal Hospital For Children - RA723</v>
      </c>
      <c r="F35" t="str">
        <f t="shared" si="4"/>
        <v>34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Report'!$A$1:$V$99,4,FALSE)</f>
        <v>2423</v>
      </c>
      <c r="J35">
        <f>VLOOKUP($A35,'Unify Report'!$A$1:$V$99,3,FALSE)</f>
        <v>2274.4166666666665</v>
      </c>
      <c r="K35">
        <f>VLOOKUP($A35,'Unify Report'!$A$1:$V$99,8,FALSE)</f>
        <v>334</v>
      </c>
      <c r="L35">
        <f>VLOOKUP($A35,'Unify Report'!$A$1:$V$99,7,FALSE)</f>
        <v>316</v>
      </c>
      <c r="M35">
        <f>VLOOKUP($A35,'Unify Report'!$A$1:$V$99,12,FALSE)</f>
        <v>2070</v>
      </c>
      <c r="N35">
        <f>VLOOKUP($A35,'Unify Report'!$A$1:$V$99,11,FALSE)</f>
        <v>1878.5</v>
      </c>
      <c r="O35">
        <f>VLOOKUP($A35,'Unify Report'!$A$1:$V$99,16,FALSE)</f>
        <v>345</v>
      </c>
      <c r="P35">
        <f>VLOOKUP($A35,'Unify Report'!$A$1:$V$99,15,FALSE)</f>
        <v>333.5</v>
      </c>
      <c r="Q35" s="99">
        <f>VLOOKUP($C35,CHPPD!$D$6:$O$70,8,FALSE)</f>
        <v>480</v>
      </c>
      <c r="W35" t="s">
        <v>107</v>
      </c>
      <c r="X35" t="s">
        <v>213</v>
      </c>
      <c r="Y35" t="s">
        <v>214</v>
      </c>
      <c r="Z35" t="s">
        <v>215</v>
      </c>
      <c r="AA35" t="s">
        <v>218</v>
      </c>
    </row>
    <row r="36" spans="1:27">
      <c r="A36" s="22" t="s">
        <v>98</v>
      </c>
      <c r="B36" s="22" t="s">
        <v>33</v>
      </c>
      <c r="C36" s="23" t="s">
        <v>140</v>
      </c>
      <c r="D36" t="str">
        <f t="shared" si="0"/>
        <v>RA723</v>
      </c>
      <c r="E36" t="str">
        <f t="shared" si="1"/>
        <v>Bristol Royal Hospital For Children - RA723</v>
      </c>
      <c r="F36" t="str">
        <f t="shared" si="4"/>
        <v>35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Report'!$A$1:$V$99,4,FALSE)</f>
        <v>1386</v>
      </c>
      <c r="J36">
        <f>VLOOKUP($A36,'Unify Report'!$A$1:$V$99,3,FALSE)</f>
        <v>1474.7333333333333</v>
      </c>
      <c r="K36">
        <f>VLOOKUP($A36,'Unify Report'!$A$1:$V$99,8,FALSE)</f>
        <v>340.5</v>
      </c>
      <c r="L36">
        <f>VLOOKUP($A36,'Unify Report'!$A$1:$V$99,7,FALSE)</f>
        <v>546.33333333333337</v>
      </c>
      <c r="M36">
        <f>VLOOKUP($A36,'Unify Report'!$A$1:$V$99,12,FALSE)</f>
        <v>1380</v>
      </c>
      <c r="N36">
        <f>VLOOKUP($A36,'Unify Report'!$A$1:$V$99,11,FALSE)</f>
        <v>1383</v>
      </c>
      <c r="O36">
        <f>VLOOKUP($A36,'Unify Report'!$A$1:$V$99,16,FALSE)</f>
        <v>345</v>
      </c>
      <c r="P36">
        <f>VLOOKUP($A36,'Unify Report'!$A$1:$V$99,15,FALSE)</f>
        <v>414.5</v>
      </c>
      <c r="Q36" s="99">
        <f>VLOOKUP($C36,CHPPD!$D$6:$O$70,8,FALSE)</f>
        <v>420</v>
      </c>
      <c r="W36" t="s">
        <v>250</v>
      </c>
      <c r="X36" t="s">
        <v>213</v>
      </c>
      <c r="Y36" t="s">
        <v>214</v>
      </c>
      <c r="Z36" t="s">
        <v>215</v>
      </c>
      <c r="AA36" t="s">
        <v>218</v>
      </c>
    </row>
    <row r="37" spans="1:27">
      <c r="A37" s="22" t="s">
        <v>99</v>
      </c>
      <c r="B37" s="22" t="s">
        <v>34</v>
      </c>
      <c r="C37" s="23" t="s">
        <v>141</v>
      </c>
      <c r="D37" t="str">
        <f t="shared" si="0"/>
        <v>RA723</v>
      </c>
      <c r="E37" t="str">
        <f t="shared" si="1"/>
        <v>Bristol Royal Hospital For Children - RA723</v>
      </c>
      <c r="F37" t="str">
        <f t="shared" si="4"/>
        <v>37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Report'!$A$1:$V$99,4,FALSE)</f>
        <v>1057</v>
      </c>
      <c r="J37">
        <f>VLOOKUP($A37,'Unify Report'!$A$1:$V$99,3,FALSE)</f>
        <v>985.5</v>
      </c>
      <c r="K37">
        <f>VLOOKUP($A37,'Unify Report'!$A$1:$V$99,8,FALSE)</f>
        <v>0</v>
      </c>
      <c r="L37">
        <f>VLOOKUP($A37,'Unify Report'!$A$1:$V$99,7,FALSE)</f>
        <v>31</v>
      </c>
      <c r="M37">
        <f>VLOOKUP($A37,'Unify Report'!$A$1:$V$99,12,FALSE)</f>
        <v>1058</v>
      </c>
      <c r="N37">
        <f>VLOOKUP($A37,'Unify Report'!$A$1:$V$99,11,FALSE)</f>
        <v>1001.1666666666666</v>
      </c>
      <c r="O37">
        <f>VLOOKUP($A37,'Unify Report'!$A$1:$V$99,16,FALSE)</f>
        <v>0</v>
      </c>
      <c r="P37">
        <f>VLOOKUP($A37,'Unify Report'!$A$1:$V$99,15,FALSE)</f>
        <v>11.5</v>
      </c>
      <c r="Q37" s="99">
        <f>VLOOKUP($C37,CHPPD!$D$6:$O$70,8,FALSE)</f>
        <v>270</v>
      </c>
      <c r="W37" t="s">
        <v>251</v>
      </c>
      <c r="X37" t="s">
        <v>213</v>
      </c>
      <c r="Y37" t="s">
        <v>214</v>
      </c>
      <c r="Z37" t="s">
        <v>215</v>
      </c>
      <c r="AA37" t="s">
        <v>248</v>
      </c>
    </row>
    <row r="38" spans="1:27">
      <c r="A38" s="22" t="s">
        <v>100</v>
      </c>
      <c r="B38" s="22" t="s">
        <v>41</v>
      </c>
      <c r="C38" s="23" t="s">
        <v>142</v>
      </c>
      <c r="D38" t="str">
        <f t="shared" si="0"/>
        <v>RA723</v>
      </c>
      <c r="E38" t="str">
        <f t="shared" si="1"/>
        <v>Bristol Royal Hospital For Children - RA723</v>
      </c>
      <c r="F38" t="str">
        <f t="shared" si="4"/>
        <v>38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Report'!$A$1:$V$99,4,FALSE)</f>
        <v>2154</v>
      </c>
      <c r="J38">
        <f>VLOOKUP($A38,'Unify Report'!$A$1:$V$99,3,FALSE)</f>
        <v>2137.0833333333335</v>
      </c>
      <c r="K38">
        <f>VLOOKUP($A38,'Unify Report'!$A$1:$V$99,8,FALSE)</f>
        <v>689.5</v>
      </c>
      <c r="L38">
        <f>VLOOKUP($A38,'Unify Report'!$A$1:$V$99,7,FALSE)</f>
        <v>772</v>
      </c>
      <c r="M38">
        <f>VLOOKUP($A38,'Unify Report'!$A$1:$V$99,12,FALSE)</f>
        <v>2070</v>
      </c>
      <c r="N38">
        <f>VLOOKUP($A38,'Unify Report'!$A$1:$V$99,11,FALSE)</f>
        <v>2073</v>
      </c>
      <c r="O38">
        <f>VLOOKUP($A38,'Unify Report'!$A$1:$V$99,16,FALSE)</f>
        <v>690</v>
      </c>
      <c r="P38">
        <f>VLOOKUP($A38,'Unify Report'!$A$1:$V$99,15,FALSE)</f>
        <v>781</v>
      </c>
      <c r="Q38" s="99">
        <f>VLOOKUP($C38,CHPPD!$D$6:$O$70,8,FALSE)</f>
        <v>551</v>
      </c>
      <c r="W38" t="s">
        <v>252</v>
      </c>
      <c r="X38" t="s">
        <v>213</v>
      </c>
      <c r="Y38" t="s">
        <v>214</v>
      </c>
      <c r="Z38" t="s">
        <v>215</v>
      </c>
      <c r="AA38" t="s">
        <v>248</v>
      </c>
    </row>
    <row r="39" spans="1:27">
      <c r="A39" s="22" t="s">
        <v>101</v>
      </c>
      <c r="B39" s="22" t="s">
        <v>45</v>
      </c>
      <c r="C39" s="22" t="s">
        <v>143</v>
      </c>
      <c r="D39" t="str">
        <f t="shared" si="0"/>
        <v>RA707</v>
      </c>
      <c r="E39" t="str">
        <f t="shared" si="1"/>
        <v>St Michael's Hospital - RA707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Report'!$A$1:$V$99,4,FALSE)</f>
        <v>714</v>
      </c>
      <c r="J39">
        <f>VLOOKUP($A39,'Unify Report'!$A$1:$V$99,3,FALSE)</f>
        <v>691.5</v>
      </c>
      <c r="K39">
        <f>VLOOKUP($A39,'Unify Report'!$A$1:$V$99,8,FALSE)</f>
        <v>0</v>
      </c>
      <c r="L39">
        <f>VLOOKUP($A39,'Unify Report'!$A$1:$V$99,7,FALSE)</f>
        <v>0</v>
      </c>
      <c r="M39">
        <f>VLOOKUP($A39,'Unify Report'!$A$1:$V$99,12,FALSE)</f>
        <v>720</v>
      </c>
      <c r="N39">
        <f>VLOOKUP($A39,'Unify Report'!$A$1:$V$99,11,FALSE)</f>
        <v>708</v>
      </c>
      <c r="O39">
        <f>VLOOKUP($A39,'Unify Report'!$A$1:$V$99,16,FALSE)</f>
        <v>0</v>
      </c>
      <c r="P39">
        <f>VLOOKUP($A39,'Unify Report'!$A$1:$V$99,15,FALSE)</f>
        <v>0</v>
      </c>
      <c r="Q39" s="99">
        <f>VLOOKUP($C39,CHPPD!$D$6:$O$70,8,FALSE)</f>
        <v>120</v>
      </c>
      <c r="W39" t="s">
        <v>253</v>
      </c>
      <c r="X39" t="s">
        <v>213</v>
      </c>
      <c r="Y39" t="s">
        <v>214</v>
      </c>
      <c r="Z39" t="s">
        <v>215</v>
      </c>
      <c r="AA39" t="s">
        <v>248</v>
      </c>
    </row>
    <row r="40" spans="1:27">
      <c r="A40" s="22" t="s">
        <v>102</v>
      </c>
      <c r="B40" s="22" t="s">
        <v>44</v>
      </c>
      <c r="C40" s="23" t="s">
        <v>144</v>
      </c>
      <c r="D40" t="str">
        <f t="shared" si="0"/>
        <v>RA707</v>
      </c>
      <c r="E40" t="str">
        <f t="shared" si="1"/>
        <v>St Michael's Hospital - RA707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Report'!$A$1:$V$99,4,FALSE)</f>
        <v>2655.5</v>
      </c>
      <c r="J40">
        <f>VLOOKUP($A40,'Unify Report'!$A$1:$V$99,3,FALSE)</f>
        <v>2427.5</v>
      </c>
      <c r="K40">
        <f>VLOOKUP($A40,'Unify Report'!$A$1:$V$99,8,FALSE)</f>
        <v>1213.5</v>
      </c>
      <c r="L40">
        <f>VLOOKUP($A40,'Unify Report'!$A$1:$V$99,7,FALSE)</f>
        <v>799</v>
      </c>
      <c r="M40">
        <f>VLOOKUP($A40,'Unify Report'!$A$1:$V$99,12,FALSE)</f>
        <v>2508</v>
      </c>
      <c r="N40">
        <f>VLOOKUP($A40,'Unify Report'!$A$1:$V$99,11,FALSE)</f>
        <v>2145</v>
      </c>
      <c r="O40">
        <f>VLOOKUP($A40,'Unify Report'!$A$1:$V$99,16,FALSE)</f>
        <v>720</v>
      </c>
      <c r="P40">
        <f>VLOOKUP($A40,'Unify Report'!$A$1:$V$99,15,FALSE)</f>
        <v>644</v>
      </c>
      <c r="Q40" s="99">
        <f>VLOOKUP($C40,CHPPD!$D$6:$O$70,8,FALSE)</f>
        <v>1140</v>
      </c>
      <c r="W40" t="s">
        <v>254</v>
      </c>
      <c r="X40" t="s">
        <v>213</v>
      </c>
      <c r="Y40" t="s">
        <v>214</v>
      </c>
      <c r="Z40" t="s">
        <v>215</v>
      </c>
      <c r="AA40" t="s">
        <v>248</v>
      </c>
    </row>
    <row r="41" spans="1:27">
      <c r="A41" s="22" t="s">
        <v>103</v>
      </c>
      <c r="B41" s="22" t="s">
        <v>47</v>
      </c>
      <c r="C41" s="23" t="s">
        <v>145</v>
      </c>
      <c r="D41" t="str">
        <f t="shared" si="0"/>
        <v>RA707</v>
      </c>
      <c r="E41" t="str">
        <f t="shared" si="1"/>
        <v>St Michael's Hospital - RA707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Report'!$A$1:$V$99,4,FALSE)</f>
        <v>5226.5</v>
      </c>
      <c r="J41">
        <f>VLOOKUP($A41,'Unify Report'!$A$1:$V$99,3,FALSE)</f>
        <v>4506</v>
      </c>
      <c r="K41">
        <f>VLOOKUP($A41,'Unify Report'!$A$1:$V$99,8,FALSE)</f>
        <v>1047</v>
      </c>
      <c r="L41">
        <f>VLOOKUP($A41,'Unify Report'!$A$1:$V$99,7,FALSE)</f>
        <v>708.5</v>
      </c>
      <c r="M41">
        <f>VLOOKUP($A41,'Unify Report'!$A$1:$V$99,12,FALSE)</f>
        <v>4922</v>
      </c>
      <c r="N41">
        <f>VLOOKUP($A41,'Unify Report'!$A$1:$V$99,11,FALSE)</f>
        <v>4565.5</v>
      </c>
      <c r="O41">
        <f>VLOOKUP($A41,'Unify Report'!$A$1:$V$99,16,FALSE)</f>
        <v>1046.5</v>
      </c>
      <c r="P41">
        <f>VLOOKUP($A41,'Unify Report'!$A$1:$V$99,15,FALSE)</f>
        <v>529</v>
      </c>
      <c r="Q41" s="99">
        <f>VLOOKUP($C41,CHPPD!$D$6:$O$70,8,FALSE)</f>
        <v>930</v>
      </c>
      <c r="W41" t="s">
        <v>164</v>
      </c>
      <c r="X41" t="s">
        <v>213</v>
      </c>
      <c r="Y41" t="s">
        <v>214</v>
      </c>
      <c r="Z41" t="s">
        <v>215</v>
      </c>
      <c r="AA41" t="s">
        <v>248</v>
      </c>
    </row>
    <row r="42" spans="1:27">
      <c r="A42" s="22" t="s">
        <v>104</v>
      </c>
      <c r="B42" s="22" t="s">
        <v>42</v>
      </c>
      <c r="C42" s="23" t="s">
        <v>146</v>
      </c>
      <c r="D42" t="str">
        <f t="shared" si="0"/>
        <v>RA707</v>
      </c>
      <c r="E42" t="str">
        <f t="shared" si="1"/>
        <v>St Michael's Hospital - RA707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Report'!$A$1:$V$99,4,FALSE)</f>
        <v>1068</v>
      </c>
      <c r="J42">
        <f>VLOOKUP($A42,'Unify Report'!$A$1:$V$99,3,FALSE)</f>
        <v>1052.5</v>
      </c>
      <c r="K42">
        <f>VLOOKUP($A42,'Unify Report'!$A$1:$V$99,8,FALSE)</f>
        <v>636</v>
      </c>
      <c r="L42">
        <f>VLOOKUP($A42,'Unify Report'!$A$1:$V$99,7,FALSE)</f>
        <v>454.5</v>
      </c>
      <c r="M42">
        <f>VLOOKUP($A42,'Unify Report'!$A$1:$V$99,12,FALSE)</f>
        <v>705</v>
      </c>
      <c r="N42">
        <f>VLOOKUP($A42,'Unify Report'!$A$1:$V$99,11,FALSE)</f>
        <v>693.5</v>
      </c>
      <c r="O42">
        <f>VLOOKUP($A42,'Unify Report'!$A$1:$V$99,16,FALSE)</f>
        <v>588</v>
      </c>
      <c r="P42">
        <f>VLOOKUP($A42,'Unify Report'!$A$1:$V$99,15,FALSE)</f>
        <v>420</v>
      </c>
      <c r="Q42" s="99">
        <f>VLOOKUP($C42,CHPPD!$D$6:$O$70,8,FALSE)</f>
        <v>480</v>
      </c>
      <c r="W42" t="s">
        <v>118</v>
      </c>
      <c r="X42" t="s">
        <v>255</v>
      </c>
      <c r="Y42" t="s">
        <v>256</v>
      </c>
      <c r="Z42" t="s">
        <v>257</v>
      </c>
      <c r="AA42" t="s">
        <v>215</v>
      </c>
    </row>
    <row r="43" spans="1:27">
      <c r="A43" s="22" t="s">
        <v>105</v>
      </c>
      <c r="B43" s="22" t="s">
        <v>43</v>
      </c>
      <c r="C43" s="23" t="s">
        <v>147</v>
      </c>
      <c r="D43" t="str">
        <f t="shared" si="0"/>
        <v>RA707</v>
      </c>
      <c r="E43" t="str">
        <f t="shared" si="1"/>
        <v>St Michael's Hospital - RA707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Report'!$A$1:$V$99,4,FALSE)</f>
        <v>3546.5</v>
      </c>
      <c r="J43">
        <f>VLOOKUP($A43,'Unify Report'!$A$1:$V$99,3,FALSE)</f>
        <v>3431.5</v>
      </c>
      <c r="K43">
        <f>VLOOKUP($A43,'Unify Report'!$A$1:$V$99,8,FALSE)</f>
        <v>888</v>
      </c>
      <c r="L43">
        <f>VLOOKUP($A43,'Unify Report'!$A$1:$V$99,7,FALSE)</f>
        <v>640</v>
      </c>
      <c r="M43">
        <f>VLOOKUP($A43,'Unify Report'!$A$1:$V$99,12,FALSE)</f>
        <v>3240</v>
      </c>
      <c r="N43">
        <f>VLOOKUP($A43,'Unify Report'!$A$1:$V$99,11,FALSE)</f>
        <v>3216</v>
      </c>
      <c r="O43">
        <f>VLOOKUP($A43,'Unify Report'!$A$1:$V$99,16,FALSE)</f>
        <v>840</v>
      </c>
      <c r="P43">
        <f>VLOOKUP($A43,'Unify Report'!$A$1:$V$99,15,FALSE)</f>
        <v>708</v>
      </c>
      <c r="Q43" s="99">
        <f>VLOOKUP($C43,CHPPD!$D$6:$O$70,8,FALSE)</f>
        <v>420</v>
      </c>
      <c r="W43" t="s">
        <v>119</v>
      </c>
      <c r="X43" t="s">
        <v>255</v>
      </c>
      <c r="Y43" t="s">
        <v>256</v>
      </c>
      <c r="Z43" t="s">
        <v>257</v>
      </c>
      <c r="AA43" t="s">
        <v>215</v>
      </c>
    </row>
    <row r="44" spans="1:27">
      <c r="A44" s="22" t="s">
        <v>106</v>
      </c>
      <c r="B44" s="22" t="s">
        <v>46</v>
      </c>
      <c r="C44" s="23" t="s">
        <v>148</v>
      </c>
      <c r="D44" t="str">
        <f t="shared" si="0"/>
        <v>RA707</v>
      </c>
      <c r="E44" t="str">
        <f t="shared" si="1"/>
        <v>St Michael's Hospital - RA707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Report'!$A$1:$V$99,4,FALSE)</f>
        <v>1267</v>
      </c>
      <c r="J44">
        <f>VLOOKUP($A44,'Unify Report'!$A$1:$V$99,3,FALSE)</f>
        <v>1075.25</v>
      </c>
      <c r="K44">
        <f>VLOOKUP($A44,'Unify Report'!$A$1:$V$99,8,FALSE)</f>
        <v>930.5</v>
      </c>
      <c r="L44">
        <f>VLOOKUP($A44,'Unify Report'!$A$1:$V$99,7,FALSE)</f>
        <v>846.5</v>
      </c>
      <c r="M44">
        <f>VLOOKUP($A44,'Unify Report'!$A$1:$V$99,12,FALSE)</f>
        <v>814</v>
      </c>
      <c r="N44">
        <f>VLOOKUP($A44,'Unify Report'!$A$1:$V$99,11,FALSE)</f>
        <v>770</v>
      </c>
      <c r="O44">
        <f>VLOOKUP($A44,'Unify Report'!$A$1:$V$99,16,FALSE)</f>
        <v>572</v>
      </c>
      <c r="P44">
        <f>VLOOKUP($A44,'Unify Report'!$A$1:$V$99,15,FALSE)</f>
        <v>583</v>
      </c>
      <c r="Q44" s="99">
        <f>VLOOKUP($C44,CHPPD!$D$6:$O$70,8,FALSE)</f>
        <v>660</v>
      </c>
      <c r="W44" t="s">
        <v>138</v>
      </c>
      <c r="X44" t="s">
        <v>226</v>
      </c>
      <c r="Y44" s="59" t="s">
        <v>227</v>
      </c>
      <c r="Z44" s="59" t="s">
        <v>229</v>
      </c>
      <c r="AA44" s="59" t="s">
        <v>218</v>
      </c>
    </row>
    <row r="45" spans="1:27">
      <c r="W45" s="58" t="s">
        <v>132</v>
      </c>
      <c r="X45" t="s">
        <v>213</v>
      </c>
      <c r="Y45" s="59" t="s">
        <v>214</v>
      </c>
      <c r="Z45" s="60" t="s">
        <v>220</v>
      </c>
      <c r="AA45" s="60"/>
    </row>
    <row r="46" spans="1:27">
      <c r="W46" s="58" t="s">
        <v>133</v>
      </c>
      <c r="X46" t="s">
        <v>213</v>
      </c>
      <c r="Y46" s="59" t="s">
        <v>214</v>
      </c>
      <c r="Z46" s="60" t="s">
        <v>220</v>
      </c>
    </row>
    <row r="47" spans="1:27">
      <c r="W47" t="s">
        <v>108</v>
      </c>
      <c r="X47" t="s">
        <v>213</v>
      </c>
      <c r="Y47" s="59" t="s">
        <v>214</v>
      </c>
      <c r="Z47" t="s">
        <v>215</v>
      </c>
    </row>
    <row r="48" spans="1:27">
      <c r="W48" t="s">
        <v>109</v>
      </c>
      <c r="X48" t="s">
        <v>213</v>
      </c>
      <c r="Y48" s="59" t="s">
        <v>214</v>
      </c>
      <c r="Z48" t="s">
        <v>248</v>
      </c>
    </row>
    <row r="49" spans="23:27">
      <c r="W49" t="s">
        <v>131</v>
      </c>
      <c r="X49" t="s">
        <v>213</v>
      </c>
      <c r="Y49" s="59" t="s">
        <v>214</v>
      </c>
      <c r="Z49" t="s">
        <v>220</v>
      </c>
    </row>
    <row r="50" spans="23:27">
      <c r="W50" t="s">
        <v>258</v>
      </c>
      <c r="X50" t="s">
        <v>213</v>
      </c>
      <c r="Y50" s="59" t="s">
        <v>214</v>
      </c>
      <c r="Z50" t="s">
        <v>215</v>
      </c>
      <c r="AA50" t="s">
        <v>248</v>
      </c>
    </row>
    <row r="51" spans="23:27">
      <c r="W51" t="s">
        <v>259</v>
      </c>
      <c r="X51" t="s">
        <v>213</v>
      </c>
      <c r="Y51" s="59" t="s">
        <v>214</v>
      </c>
      <c r="Z51" t="s">
        <v>215</v>
      </c>
      <c r="AA51" t="s">
        <v>248</v>
      </c>
    </row>
    <row r="52" spans="23:27">
      <c r="W52" t="s">
        <v>117</v>
      </c>
      <c r="X52" t="s">
        <v>213</v>
      </c>
      <c r="Y52" s="59" t="s">
        <v>214</v>
      </c>
      <c r="Z52" t="s">
        <v>215</v>
      </c>
    </row>
    <row r="53" spans="23:27">
      <c r="W53" t="s">
        <v>260</v>
      </c>
      <c r="X53" t="s">
        <v>213</v>
      </c>
      <c r="Y53" s="59" t="s">
        <v>214</v>
      </c>
      <c r="Z53" t="s">
        <v>215</v>
      </c>
    </row>
    <row r="54" spans="23:27">
      <c r="W54" t="s">
        <v>128</v>
      </c>
      <c r="X54" t="s">
        <v>213</v>
      </c>
      <c r="Y54" t="s">
        <v>214</v>
      </c>
      <c r="Z54" t="s">
        <v>215</v>
      </c>
      <c r="AA54" t="s">
        <v>220</v>
      </c>
    </row>
    <row r="55" spans="23:27">
      <c r="W55" t="s">
        <v>111</v>
      </c>
      <c r="X55" t="s">
        <v>213</v>
      </c>
      <c r="Y55" t="s">
        <v>214</v>
      </c>
      <c r="Z55" t="s">
        <v>215</v>
      </c>
    </row>
    <row r="56" spans="23:27">
      <c r="W56" t="s">
        <v>115</v>
      </c>
      <c r="X56" t="s">
        <v>213</v>
      </c>
      <c r="Y56" t="s">
        <v>214</v>
      </c>
      <c r="Z56" t="s">
        <v>248</v>
      </c>
    </row>
    <row r="57" spans="23:27">
      <c r="W57" t="s">
        <v>113</v>
      </c>
      <c r="X57" t="s">
        <v>213</v>
      </c>
      <c r="Y57" t="s">
        <v>214</v>
      </c>
      <c r="Z57" t="s">
        <v>215</v>
      </c>
    </row>
    <row r="58" spans="23:27">
      <c r="W58" s="58" t="s">
        <v>144</v>
      </c>
      <c r="X58" t="s">
        <v>232</v>
      </c>
      <c r="Y58" t="s">
        <v>233</v>
      </c>
      <c r="Z58" t="s">
        <v>234</v>
      </c>
    </row>
    <row r="59" spans="23:27">
      <c r="W59" s="58" t="s">
        <v>147</v>
      </c>
      <c r="X59" t="s">
        <v>232</v>
      </c>
      <c r="Y59" t="s">
        <v>233</v>
      </c>
      <c r="Z59" t="s">
        <v>234</v>
      </c>
    </row>
    <row r="60" spans="23:27">
      <c r="W60" t="s">
        <v>143</v>
      </c>
      <c r="X60" t="s">
        <v>232</v>
      </c>
      <c r="Y60" t="s">
        <v>233</v>
      </c>
      <c r="Z60" t="s">
        <v>234</v>
      </c>
    </row>
    <row r="61" spans="23:27">
      <c r="W61" t="s">
        <v>121</v>
      </c>
      <c r="X61" t="s">
        <v>213</v>
      </c>
      <c r="Y61" s="59" t="s">
        <v>214</v>
      </c>
      <c r="Z61" t="s">
        <v>217</v>
      </c>
      <c r="AA61" t="s">
        <v>225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A3" sqref="A3"/>
    </sheetView>
  </sheetViews>
  <sheetFormatPr defaultRowHeight="15"/>
  <cols>
    <col min="3" max="3" width="33.14062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9"/>
      <c r="E1" s="19"/>
      <c r="F1" s="19"/>
      <c r="G1" s="19"/>
      <c r="H1" s="102" t="s">
        <v>208</v>
      </c>
      <c r="I1" s="103"/>
      <c r="J1" s="102" t="s">
        <v>209</v>
      </c>
      <c r="K1" s="103"/>
      <c r="L1" s="102" t="s">
        <v>210</v>
      </c>
      <c r="M1" s="103"/>
      <c r="N1" s="102" t="s">
        <v>211</v>
      </c>
      <c r="O1" s="103"/>
    </row>
    <row r="2" spans="1:15" s="5" customFormat="1">
      <c r="A2" s="20" t="s">
        <v>212</v>
      </c>
      <c r="B2" s="20" t="s">
        <v>149</v>
      </c>
      <c r="C2" s="20" t="s">
        <v>183</v>
      </c>
      <c r="D2" s="24" t="s">
        <v>184</v>
      </c>
      <c r="E2" s="25" t="s">
        <v>187</v>
      </c>
      <c r="F2" s="25" t="s">
        <v>192</v>
      </c>
      <c r="G2" s="25" t="s">
        <v>199</v>
      </c>
      <c r="H2" s="26" t="s">
        <v>176</v>
      </c>
      <c r="I2" s="27" t="s">
        <v>177</v>
      </c>
      <c r="J2" s="26" t="s">
        <v>176</v>
      </c>
      <c r="K2" s="27" t="s">
        <v>177</v>
      </c>
      <c r="L2" s="26" t="s">
        <v>176</v>
      </c>
      <c r="M2" s="27" t="s">
        <v>177</v>
      </c>
      <c r="N2" s="26" t="s">
        <v>176</v>
      </c>
      <c r="O2" s="28" t="s">
        <v>177</v>
      </c>
    </row>
    <row r="3" spans="1:15">
      <c r="A3" s="22">
        <v>201710</v>
      </c>
      <c r="B3" s="22" t="s">
        <v>65</v>
      </c>
      <c r="C3" s="22" t="s">
        <v>17</v>
      </c>
      <c r="D3" s="22" t="s">
        <v>107</v>
      </c>
      <c r="E3" s="56" t="s">
        <v>188</v>
      </c>
      <c r="F3" s="56" t="s">
        <v>193</v>
      </c>
      <c r="G3" s="56" t="s">
        <v>188</v>
      </c>
      <c r="H3" s="29">
        <f>VLOOKUP($B3,'Unify Report'!$A$2:$V$99,3,FALSE)</f>
        <v>1338</v>
      </c>
      <c r="I3" s="30">
        <f>VLOOKUP($B3,'Unify Report'!$A$2:$V$99,4,FALSE)</f>
        <v>1350</v>
      </c>
      <c r="J3" s="29">
        <f>VLOOKUP($B3,'Unify Report'!$A$2:$V$99,7,FALSE)</f>
        <v>1734.75</v>
      </c>
      <c r="K3" s="30">
        <f>VLOOKUP($B3,'Unify Report'!$A$2:$V$99,8,FALSE)</f>
        <v>1068.25</v>
      </c>
      <c r="L3" s="29">
        <f>VLOOKUP($B3,'Unify Report'!$A$2:$V$99,11,FALSE)</f>
        <v>979</v>
      </c>
      <c r="M3" s="30">
        <f>VLOOKUP($B3,'Unify Report'!$A$2:$V$99,12,FALSE)</f>
        <v>990</v>
      </c>
      <c r="N3" s="29">
        <f>VLOOKUP($B3,'Unify Report'!$A$2:$V$99,15,FALSE)</f>
        <v>1507</v>
      </c>
      <c r="O3" s="31">
        <f>VLOOKUP($B3,'Unify Report'!$A$2:$V$99,16,FALSE)</f>
        <v>660</v>
      </c>
    </row>
    <row r="4" spans="1:15">
      <c r="A4" s="22">
        <v>201710</v>
      </c>
      <c r="B4" s="22" t="s">
        <v>66</v>
      </c>
      <c r="C4" s="22" t="s">
        <v>20</v>
      </c>
      <c r="D4" s="22" t="s">
        <v>108</v>
      </c>
      <c r="E4" s="56" t="s">
        <v>188</v>
      </c>
      <c r="F4" s="56" t="s">
        <v>193</v>
      </c>
      <c r="G4" s="56" t="s">
        <v>188</v>
      </c>
      <c r="H4" s="29">
        <f>VLOOKUP($B4,'Unify Report'!$A$2:$V$99,3,FALSE)</f>
        <v>2634.25</v>
      </c>
      <c r="I4" s="30">
        <f>VLOOKUP($B4,'Unify Report'!$A$2:$V$99,4,FALSE)</f>
        <v>2533.0833333333298</v>
      </c>
      <c r="J4" s="29">
        <f>VLOOKUP($B4,'Unify Report'!$A$2:$V$99,7,FALSE)</f>
        <v>1766.75</v>
      </c>
      <c r="K4" s="30">
        <f>VLOOKUP($B4,'Unify Report'!$A$2:$V$99,8,FALSE)</f>
        <v>1798.75</v>
      </c>
      <c r="L4" s="29">
        <f>VLOOKUP($B4,'Unify Report'!$A$2:$V$99,11,FALSE)</f>
        <v>2114.5</v>
      </c>
      <c r="M4" s="30">
        <f>VLOOKUP($B4,'Unify Report'!$A$2:$V$99,12,FALSE)</f>
        <v>2213.5</v>
      </c>
      <c r="N4" s="29">
        <f>VLOOKUP($B4,'Unify Report'!$A$2:$V$99,15,FALSE)</f>
        <v>1627.25</v>
      </c>
      <c r="O4" s="31">
        <f>VLOOKUP($B4,'Unify Report'!$A$2:$V$99,16,FALSE)</f>
        <v>1639</v>
      </c>
    </row>
    <row r="5" spans="1:15">
      <c r="A5" s="22">
        <v>201710</v>
      </c>
      <c r="B5" s="22" t="s">
        <v>67</v>
      </c>
      <c r="C5" s="22" t="s">
        <v>19</v>
      </c>
      <c r="D5" s="22" t="s">
        <v>109</v>
      </c>
      <c r="E5" s="56" t="s">
        <v>188</v>
      </c>
      <c r="F5" s="56" t="s">
        <v>193</v>
      </c>
      <c r="G5" s="56" t="s">
        <v>188</v>
      </c>
      <c r="H5" s="29">
        <f>VLOOKUP($B5,'Unify Report'!$A$2:$V$99,3,FALSE)</f>
        <v>2184.5</v>
      </c>
      <c r="I5" s="30">
        <f>VLOOKUP($B5,'Unify Report'!$A$2:$V$99,4,FALSE)</f>
        <v>2161</v>
      </c>
      <c r="J5" s="29">
        <f>VLOOKUP($B5,'Unify Report'!$A$2:$V$99,7,FALSE)</f>
        <v>2165.5</v>
      </c>
      <c r="K5" s="30">
        <f>VLOOKUP($B5,'Unify Report'!$A$2:$V$99,8,FALSE)</f>
        <v>1803.5</v>
      </c>
      <c r="L5" s="29">
        <f>VLOOKUP($B5,'Unify Report'!$A$2:$V$99,11,FALSE)</f>
        <v>1697.4166666666667</v>
      </c>
      <c r="M5" s="30">
        <f>VLOOKUP($B5,'Unify Report'!$A$2:$V$99,12,FALSE)</f>
        <v>1650</v>
      </c>
      <c r="N5" s="29">
        <f>VLOOKUP($B5,'Unify Report'!$A$2:$V$99,15,FALSE)</f>
        <v>1707.5</v>
      </c>
      <c r="O5" s="31">
        <f>VLOOKUP($B5,'Unify Report'!$A$2:$V$99,16,FALSE)</f>
        <v>1320</v>
      </c>
    </row>
    <row r="6" spans="1:15">
      <c r="A6" s="22">
        <v>201710</v>
      </c>
      <c r="B6" s="22" t="s">
        <v>68</v>
      </c>
      <c r="C6" s="22" t="s">
        <v>13</v>
      </c>
      <c r="D6" s="22" t="s">
        <v>110</v>
      </c>
      <c r="E6" s="56" t="s">
        <v>188</v>
      </c>
      <c r="F6" s="56" t="s">
        <v>193</v>
      </c>
      <c r="G6" s="56" t="s">
        <v>188</v>
      </c>
      <c r="H6" s="29">
        <f>VLOOKUP($B6,'Unify Report'!$A$2:$V$99,3,FALSE)</f>
        <v>1792.5833333333333</v>
      </c>
      <c r="I6" s="30">
        <f>VLOOKUP($B6,'Unify Report'!$A$2:$V$99,4,FALSE)</f>
        <v>1806.1666666666667</v>
      </c>
      <c r="J6" s="29">
        <f>VLOOKUP($B6,'Unify Report'!$A$2:$V$99,7,FALSE)</f>
        <v>991.5</v>
      </c>
      <c r="K6" s="30">
        <f>VLOOKUP($B6,'Unify Report'!$A$2:$V$99,8,FALSE)</f>
        <v>1086.3666666666666</v>
      </c>
      <c r="L6" s="29">
        <f>VLOOKUP($B6,'Unify Report'!$A$2:$V$99,11,FALSE)</f>
        <v>1307.25</v>
      </c>
      <c r="M6" s="30">
        <f>VLOOKUP($B6,'Unify Report'!$A$2:$V$99,12,FALSE)</f>
        <v>1320</v>
      </c>
      <c r="N6" s="29">
        <f>VLOOKUP($B6,'Unify Report'!$A$2:$V$99,15,FALSE)</f>
        <v>983.25</v>
      </c>
      <c r="O6" s="31">
        <f>VLOOKUP($B6,'Unify Report'!$A$2:$V$99,16,FALSE)</f>
        <v>990</v>
      </c>
    </row>
    <row r="7" spans="1:15">
      <c r="A7" s="22">
        <v>201710</v>
      </c>
      <c r="B7" s="22" t="s">
        <v>69</v>
      </c>
      <c r="C7" s="22" t="s">
        <v>18</v>
      </c>
      <c r="D7" s="22" t="s">
        <v>111</v>
      </c>
      <c r="E7" s="56" t="s">
        <v>188</v>
      </c>
      <c r="F7" s="56" t="s">
        <v>193</v>
      </c>
      <c r="G7" s="56" t="s">
        <v>188</v>
      </c>
      <c r="H7" s="29">
        <f>VLOOKUP($B7,'Unify Report'!$A$2:$V$99,3,FALSE)</f>
        <v>979</v>
      </c>
      <c r="I7" s="30">
        <f>VLOOKUP($B7,'Unify Report'!$A$2:$V$99,4,FALSE)</f>
        <v>1090.25</v>
      </c>
      <c r="J7" s="29">
        <f>VLOOKUP($B7,'Unify Report'!$A$2:$V$99,7,FALSE)</f>
        <v>719.75</v>
      </c>
      <c r="K7" s="30">
        <f>VLOOKUP($B7,'Unify Report'!$A$2:$V$99,8,FALSE)</f>
        <v>706.25</v>
      </c>
      <c r="L7" s="29">
        <f>VLOOKUP($B7,'Unify Report'!$A$2:$V$99,11,FALSE)</f>
        <v>660</v>
      </c>
      <c r="M7" s="30">
        <f>VLOOKUP($B7,'Unify Report'!$A$2:$V$99,12,FALSE)</f>
        <v>660</v>
      </c>
      <c r="N7" s="29">
        <f>VLOOKUP($B7,'Unify Report'!$A$2:$V$99,15,FALSE)</f>
        <v>660</v>
      </c>
      <c r="O7" s="31">
        <f>VLOOKUP($B7,'Unify Report'!$A$2:$V$99,16,FALSE)</f>
        <v>660</v>
      </c>
    </row>
    <row r="8" spans="1:15">
      <c r="A8" s="22">
        <v>201710</v>
      </c>
      <c r="B8" s="22" t="s">
        <v>70</v>
      </c>
      <c r="C8" s="22" t="s">
        <v>15</v>
      </c>
      <c r="D8" s="22" t="s">
        <v>112</v>
      </c>
      <c r="E8" s="56" t="s">
        <v>188</v>
      </c>
      <c r="F8" s="56" t="s">
        <v>193</v>
      </c>
      <c r="G8" s="56" t="s">
        <v>188</v>
      </c>
      <c r="H8" s="29">
        <f>VLOOKUP($B8,'Unify Report'!$A$2:$V$99,3,FALSE)</f>
        <v>1585.8333333333333</v>
      </c>
      <c r="I8" s="30">
        <f>VLOOKUP($B8,'Unify Report'!$A$2:$V$99,4,FALSE)</f>
        <v>1588.5</v>
      </c>
      <c r="J8" s="29">
        <f>VLOOKUP($B8,'Unify Report'!$A$2:$V$99,7,FALSE)</f>
        <v>1250</v>
      </c>
      <c r="K8" s="30">
        <f>VLOOKUP($B8,'Unify Report'!$A$2:$V$99,8,FALSE)</f>
        <v>1090</v>
      </c>
      <c r="L8" s="29">
        <f>VLOOKUP($B8,'Unify Report'!$A$2:$V$99,11,FALSE)</f>
        <v>990.5</v>
      </c>
      <c r="M8" s="30">
        <f>VLOOKUP($B8,'Unify Report'!$A$2:$V$99,12,FALSE)</f>
        <v>990</v>
      </c>
      <c r="N8" s="29">
        <f>VLOOKUP($B8,'Unify Report'!$A$2:$V$99,15,FALSE)</f>
        <v>1210</v>
      </c>
      <c r="O8" s="31">
        <f>VLOOKUP($B8,'Unify Report'!$A$2:$V$99,16,FALSE)</f>
        <v>990</v>
      </c>
    </row>
    <row r="9" spans="1:15">
      <c r="A9" s="22">
        <v>201710</v>
      </c>
      <c r="B9" s="22" t="s">
        <v>71</v>
      </c>
      <c r="C9" s="22" t="s">
        <v>22</v>
      </c>
      <c r="D9" s="22" t="s">
        <v>113</v>
      </c>
      <c r="E9" s="56" t="s">
        <v>188</v>
      </c>
      <c r="F9" s="56" t="s">
        <v>193</v>
      </c>
      <c r="G9" s="56" t="s">
        <v>188</v>
      </c>
      <c r="H9" s="29">
        <f>VLOOKUP($B9,'Unify Report'!$A$2:$V$99,3,FALSE)</f>
        <v>1065.8333333333333</v>
      </c>
      <c r="I9" s="30">
        <f>VLOOKUP($B9,'Unify Report'!$A$2:$V$99,4,FALSE)</f>
        <v>1076.75</v>
      </c>
      <c r="J9" s="29">
        <f>VLOOKUP($B9,'Unify Report'!$A$2:$V$99,7,FALSE)</f>
        <v>931</v>
      </c>
      <c r="K9" s="30">
        <f>VLOOKUP($B9,'Unify Report'!$A$2:$V$99,8,FALSE)</f>
        <v>906.75</v>
      </c>
      <c r="L9" s="29">
        <f>VLOOKUP($B9,'Unify Report'!$A$2:$V$99,11,FALSE)</f>
        <v>990</v>
      </c>
      <c r="M9" s="30">
        <f>VLOOKUP($B9,'Unify Report'!$A$2:$V$99,12,FALSE)</f>
        <v>990</v>
      </c>
      <c r="N9" s="29">
        <f>VLOOKUP($B9,'Unify Report'!$A$2:$V$99,15,FALSE)</f>
        <v>482.5</v>
      </c>
      <c r="O9" s="31">
        <f>VLOOKUP($B9,'Unify Report'!$A$2:$V$99,16,FALSE)</f>
        <v>330</v>
      </c>
    </row>
    <row r="10" spans="1:15">
      <c r="A10" s="22">
        <v>201710</v>
      </c>
      <c r="B10" s="22" t="s">
        <v>72</v>
      </c>
      <c r="C10" s="22" t="s">
        <v>23</v>
      </c>
      <c r="D10" s="22" t="s">
        <v>114</v>
      </c>
      <c r="E10" s="56" t="s">
        <v>188</v>
      </c>
      <c r="F10" s="56" t="s">
        <v>193</v>
      </c>
      <c r="G10" s="56" t="s">
        <v>188</v>
      </c>
      <c r="H10" s="29">
        <f>VLOOKUP($B10,'Unify Report'!$A$2:$V$99,3,FALSE)</f>
        <v>1397.25</v>
      </c>
      <c r="I10" s="30">
        <f>VLOOKUP($B10,'Unify Report'!$A$2:$V$99,4,FALSE)</f>
        <v>1451.9999999999966</v>
      </c>
      <c r="J10" s="29">
        <f>VLOOKUP($B10,'Unify Report'!$A$2:$V$99,7,FALSE)</f>
        <v>899.15</v>
      </c>
      <c r="K10" s="30">
        <f>VLOOKUP($B10,'Unify Report'!$A$2:$V$99,8,FALSE)</f>
        <v>722.5</v>
      </c>
      <c r="L10" s="29">
        <f>VLOOKUP($B10,'Unify Report'!$A$2:$V$99,11,FALSE)</f>
        <v>1309</v>
      </c>
      <c r="M10" s="30">
        <f>VLOOKUP($B10,'Unify Report'!$A$2:$V$99,12,FALSE)</f>
        <v>1320</v>
      </c>
      <c r="N10" s="29">
        <f>VLOOKUP($B10,'Unify Report'!$A$2:$V$99,15,FALSE)</f>
        <v>726</v>
      </c>
      <c r="O10" s="31">
        <f>VLOOKUP($B10,'Unify Report'!$A$2:$V$99,16,FALSE)</f>
        <v>660</v>
      </c>
    </row>
    <row r="11" spans="1:15">
      <c r="A11" s="22">
        <v>201710</v>
      </c>
      <c r="B11" s="22" t="s">
        <v>73</v>
      </c>
      <c r="C11" s="22" t="s">
        <v>16</v>
      </c>
      <c r="D11" s="22" t="s">
        <v>115</v>
      </c>
      <c r="E11" s="56" t="s">
        <v>188</v>
      </c>
      <c r="F11" s="56" t="s">
        <v>193</v>
      </c>
      <c r="G11" s="56" t="s">
        <v>188</v>
      </c>
      <c r="H11" s="29">
        <f>VLOOKUP($B11,'Unify Report'!$A$2:$V$99,3,FALSE)</f>
        <v>1063.5</v>
      </c>
      <c r="I11" s="30">
        <f>VLOOKUP($B11,'Unify Report'!$A$2:$V$99,4,FALSE)</f>
        <v>1086.75</v>
      </c>
      <c r="J11" s="29">
        <f>VLOOKUP($B11,'Unify Report'!$A$2:$V$99,7,FALSE)</f>
        <v>1488.1666666666667</v>
      </c>
      <c r="K11" s="30">
        <f>VLOOKUP($B11,'Unify Report'!$A$2:$V$99,8,FALSE)</f>
        <v>1077.5</v>
      </c>
      <c r="L11" s="29">
        <f>VLOOKUP($B11,'Unify Report'!$A$2:$V$99,11,FALSE)</f>
        <v>660.75</v>
      </c>
      <c r="M11" s="30">
        <f>VLOOKUP($B11,'Unify Report'!$A$2:$V$99,12,FALSE)</f>
        <v>660</v>
      </c>
      <c r="N11" s="29">
        <f>VLOOKUP($B11,'Unify Report'!$A$2:$V$99,15,FALSE)</f>
        <v>1234.6666666666667</v>
      </c>
      <c r="O11" s="31">
        <f>VLOOKUP($B11,'Unify Report'!$A$2:$V$99,16,FALSE)</f>
        <v>660</v>
      </c>
    </row>
    <row r="12" spans="1:15">
      <c r="A12" s="22">
        <v>201710</v>
      </c>
      <c r="B12" s="22" t="s">
        <v>74</v>
      </c>
      <c r="C12" s="22" t="s">
        <v>14</v>
      </c>
      <c r="D12" s="22" t="s">
        <v>116</v>
      </c>
      <c r="E12" s="56" t="s">
        <v>188</v>
      </c>
      <c r="F12" s="56" t="s">
        <v>193</v>
      </c>
      <c r="G12" s="56" t="s">
        <v>188</v>
      </c>
      <c r="H12" s="29">
        <f>VLOOKUP($B12,'Unify Report'!$A$2:$V$99,3,FALSE)</f>
        <v>824.25</v>
      </c>
      <c r="I12" s="30">
        <f>VLOOKUP($B12,'Unify Report'!$A$2:$V$99,4,FALSE)</f>
        <v>842.5</v>
      </c>
      <c r="J12" s="29">
        <f>VLOOKUP($B12,'Unify Report'!$A$2:$V$99,7,FALSE)</f>
        <v>1413.5</v>
      </c>
      <c r="K12" s="30">
        <f>VLOOKUP($B12,'Unify Report'!$A$2:$V$99,8,FALSE)</f>
        <v>1443.5</v>
      </c>
      <c r="L12" s="29">
        <f>VLOOKUP($B12,'Unify Report'!$A$2:$V$99,11,FALSE)</f>
        <v>660</v>
      </c>
      <c r="M12" s="30">
        <f>VLOOKUP($B12,'Unify Report'!$A$2:$V$99,12,FALSE)</f>
        <v>660</v>
      </c>
      <c r="N12" s="29">
        <f>VLOOKUP($B12,'Unify Report'!$A$2:$V$99,15,FALSE)</f>
        <v>803</v>
      </c>
      <c r="O12" s="31">
        <f>VLOOKUP($B12,'Unify Report'!$A$2:$V$99,16,FALSE)</f>
        <v>660</v>
      </c>
    </row>
    <row r="13" spans="1:15">
      <c r="A13" s="22">
        <v>201710</v>
      </c>
      <c r="B13" s="22" t="s">
        <v>75</v>
      </c>
      <c r="C13" s="22" t="s">
        <v>21</v>
      </c>
      <c r="D13" s="22" t="s">
        <v>117</v>
      </c>
      <c r="E13" s="56" t="s">
        <v>188</v>
      </c>
      <c r="F13" s="56" t="s">
        <v>193</v>
      </c>
      <c r="G13" s="56" t="s">
        <v>188</v>
      </c>
      <c r="H13" s="29">
        <f>VLOOKUP($B13,'Unify Report'!$A$2:$V$99,3,FALSE)</f>
        <v>1366.5</v>
      </c>
      <c r="I13" s="30">
        <f>VLOOKUP($B13,'Unify Report'!$A$2:$V$99,4,FALSE)</f>
        <v>1330</v>
      </c>
      <c r="J13" s="29">
        <f>VLOOKUP($B13,'Unify Report'!$A$2:$V$99,7,FALSE)</f>
        <v>1131.5</v>
      </c>
      <c r="K13" s="30">
        <f>VLOOKUP($B13,'Unify Report'!$A$2:$V$99,8,FALSE)</f>
        <v>1075.75</v>
      </c>
      <c r="L13" s="29">
        <f>VLOOKUP($B13,'Unify Report'!$A$2:$V$99,11,FALSE)</f>
        <v>1000.75</v>
      </c>
      <c r="M13" s="30">
        <f>VLOOKUP($B13,'Unify Report'!$A$2:$V$99,12,FALSE)</f>
        <v>990</v>
      </c>
      <c r="N13" s="29">
        <f>VLOOKUP($B13,'Unify Report'!$A$2:$V$99,15,FALSE)</f>
        <v>759</v>
      </c>
      <c r="O13" s="31">
        <f>VLOOKUP($B13,'Unify Report'!$A$2:$V$99,16,FALSE)</f>
        <v>660</v>
      </c>
    </row>
    <row r="14" spans="1:15">
      <c r="A14" s="22">
        <v>201710</v>
      </c>
      <c r="B14" s="22" t="s">
        <v>76</v>
      </c>
      <c r="C14" s="22" t="s">
        <v>24</v>
      </c>
      <c r="D14" s="23" t="s">
        <v>118</v>
      </c>
      <c r="E14" s="56" t="s">
        <v>188</v>
      </c>
      <c r="F14" s="57" t="s">
        <v>194</v>
      </c>
      <c r="G14" s="56" t="s">
        <v>188</v>
      </c>
      <c r="H14" s="29">
        <f>VLOOKUP($B14,'Unify Report'!$A$2:$V$99,3,FALSE)</f>
        <v>1432</v>
      </c>
      <c r="I14" s="30">
        <f>VLOOKUP($B14,'Unify Report'!$A$2:$V$99,4,FALSE)</f>
        <v>1462.25</v>
      </c>
      <c r="J14" s="29">
        <f>VLOOKUP($B14,'Unify Report'!$A$2:$V$99,7,FALSE)</f>
        <v>1764.25</v>
      </c>
      <c r="K14" s="30">
        <f>VLOOKUP($B14,'Unify Report'!$A$2:$V$99,8,FALSE)</f>
        <v>1825.25</v>
      </c>
      <c r="L14" s="29">
        <f>VLOOKUP($B14,'Unify Report'!$A$2:$V$99,11,FALSE)</f>
        <v>825</v>
      </c>
      <c r="M14" s="30">
        <f>VLOOKUP($B14,'Unify Report'!$A$2:$V$99,12,FALSE)</f>
        <v>660</v>
      </c>
      <c r="N14" s="29">
        <f>VLOOKUP($B14,'Unify Report'!$A$2:$V$99,15,FALSE)</f>
        <v>1166</v>
      </c>
      <c r="O14" s="31">
        <f>VLOOKUP($B14,'Unify Report'!$A$2:$V$99,16,FALSE)</f>
        <v>990</v>
      </c>
    </row>
    <row r="15" spans="1:15">
      <c r="A15" s="22">
        <v>201710</v>
      </c>
      <c r="B15" s="22" t="s">
        <v>77</v>
      </c>
      <c r="C15" s="22" t="s">
        <v>25</v>
      </c>
      <c r="D15" s="23" t="s">
        <v>119</v>
      </c>
      <c r="E15" s="56" t="s">
        <v>188</v>
      </c>
      <c r="F15" s="57" t="s">
        <v>194</v>
      </c>
      <c r="G15" s="56" t="s">
        <v>188</v>
      </c>
      <c r="H15" s="29">
        <f>VLOOKUP($B15,'Unify Report'!$A$2:$V$99,3,FALSE)</f>
        <v>1348</v>
      </c>
      <c r="I15" s="30">
        <f>VLOOKUP($B15,'Unify Report'!$A$2:$V$99,4,FALSE)</f>
        <v>1490</v>
      </c>
      <c r="J15" s="29">
        <f>VLOOKUP($B15,'Unify Report'!$A$2:$V$99,7,FALSE)</f>
        <v>1993.25</v>
      </c>
      <c r="K15" s="30">
        <f>VLOOKUP($B15,'Unify Report'!$A$2:$V$99,8,FALSE)</f>
        <v>2013</v>
      </c>
      <c r="L15" s="29">
        <f>VLOOKUP($B15,'Unify Report'!$A$2:$V$99,11,FALSE)</f>
        <v>847</v>
      </c>
      <c r="M15" s="30">
        <f>VLOOKUP($B15,'Unify Report'!$A$2:$V$99,12,FALSE)</f>
        <v>660</v>
      </c>
      <c r="N15" s="29">
        <f>VLOOKUP($B15,'Unify Report'!$A$2:$V$99,15,FALSE)</f>
        <v>990</v>
      </c>
      <c r="O15" s="31">
        <f>VLOOKUP($B15,'Unify Report'!$A$2:$V$99,16,FALSE)</f>
        <v>990</v>
      </c>
    </row>
    <row r="16" spans="1:15">
      <c r="A16" s="22">
        <v>201710</v>
      </c>
      <c r="B16" s="22" t="s">
        <v>78</v>
      </c>
      <c r="C16" s="22" t="s">
        <v>27</v>
      </c>
      <c r="D16" s="22" t="s">
        <v>120</v>
      </c>
      <c r="E16" s="56" t="s">
        <v>189</v>
      </c>
      <c r="F16" s="56" t="s">
        <v>193</v>
      </c>
      <c r="G16" s="56" t="s">
        <v>200</v>
      </c>
      <c r="H16" s="29">
        <f>VLOOKUP($B16,'Unify Report'!$A$2:$V$99,3,FALSE)</f>
        <v>1785</v>
      </c>
      <c r="I16" s="30">
        <f>VLOOKUP($B16,'Unify Report'!$A$2:$V$99,4,FALSE)</f>
        <v>1805.5</v>
      </c>
      <c r="J16" s="29">
        <f>VLOOKUP($B16,'Unify Report'!$A$2:$V$99,7,FALSE)</f>
        <v>360</v>
      </c>
      <c r="K16" s="30">
        <f>VLOOKUP($B16,'Unify Report'!$A$2:$V$99,8,FALSE)</f>
        <v>360</v>
      </c>
      <c r="L16" s="29">
        <f>VLOOKUP($B16,'Unify Report'!$A$2:$V$99,11,FALSE)</f>
        <v>1320.5</v>
      </c>
      <c r="M16" s="30">
        <f>VLOOKUP($B16,'Unify Report'!$A$2:$V$99,12,FALSE)</f>
        <v>1320</v>
      </c>
      <c r="N16" s="29">
        <f>VLOOKUP($B16,'Unify Report'!$A$2:$V$99,15,FALSE)</f>
        <v>319</v>
      </c>
      <c r="O16" s="31">
        <f>VLOOKUP($B16,'Unify Report'!$A$2:$V$99,16,FALSE)</f>
        <v>330</v>
      </c>
    </row>
    <row r="17" spans="1:15">
      <c r="A17" s="22">
        <v>201710</v>
      </c>
      <c r="B17" s="22" t="s">
        <v>79</v>
      </c>
      <c r="C17" s="22" t="s">
        <v>30</v>
      </c>
      <c r="D17" s="22" t="s">
        <v>121</v>
      </c>
      <c r="E17" s="56" t="s">
        <v>189</v>
      </c>
      <c r="F17" s="56" t="s">
        <v>193</v>
      </c>
      <c r="G17" s="56" t="s">
        <v>200</v>
      </c>
      <c r="H17" s="29">
        <f>VLOOKUP($B17,'Unify Report'!$A$2:$V$99,3,FALSE)</f>
        <v>5812</v>
      </c>
      <c r="I17" s="30">
        <f>VLOOKUP($B17,'Unify Report'!$A$2:$V$99,4,FALSE)</f>
        <v>5929</v>
      </c>
      <c r="J17" s="29">
        <f>VLOOKUP($B17,'Unify Report'!$A$2:$V$99,7,FALSE)</f>
        <v>305</v>
      </c>
      <c r="K17" s="30">
        <f>VLOOKUP($B17,'Unify Report'!$A$2:$V$99,8,FALSE)</f>
        <v>358</v>
      </c>
      <c r="L17" s="29">
        <f>VLOOKUP($B17,'Unify Report'!$A$2:$V$99,11,FALSE)</f>
        <v>5627.5</v>
      </c>
      <c r="M17" s="30">
        <f>VLOOKUP($B17,'Unify Report'!$A$2:$V$99,12,FALSE)</f>
        <v>5934</v>
      </c>
      <c r="N17" s="29">
        <f>VLOOKUP($B17,'Unify Report'!$A$2:$V$99,15,FALSE)</f>
        <v>402.5</v>
      </c>
      <c r="O17" s="31">
        <f>VLOOKUP($B17,'Unify Report'!$A$2:$V$99,16,FALSE)</f>
        <v>345</v>
      </c>
    </row>
    <row r="18" spans="1:15">
      <c r="A18" s="22">
        <v>201710</v>
      </c>
      <c r="B18" s="22" t="s">
        <v>80</v>
      </c>
      <c r="C18" s="22" t="s">
        <v>29</v>
      </c>
      <c r="D18" s="22" t="s">
        <v>122</v>
      </c>
      <c r="E18" s="56" t="s">
        <v>189</v>
      </c>
      <c r="F18" s="56" t="s">
        <v>193</v>
      </c>
      <c r="G18" s="56" t="s">
        <v>200</v>
      </c>
      <c r="H18" s="29">
        <f>VLOOKUP($B18,'Unify Report'!$A$2:$V$99,3,FALSE)</f>
        <v>1374</v>
      </c>
      <c r="I18" s="30">
        <f>VLOOKUP($B18,'Unify Report'!$A$2:$V$99,4,FALSE)</f>
        <v>1406.75</v>
      </c>
      <c r="J18" s="29">
        <f>VLOOKUP($B18,'Unify Report'!$A$2:$V$99,7,FALSE)</f>
        <v>1263.25</v>
      </c>
      <c r="K18" s="30">
        <f>VLOOKUP($B18,'Unify Report'!$A$2:$V$99,8,FALSE)</f>
        <v>1077.25</v>
      </c>
      <c r="L18" s="29">
        <f>VLOOKUP($B18,'Unify Report'!$A$2:$V$99,11,FALSE)</f>
        <v>990</v>
      </c>
      <c r="M18" s="30">
        <f>VLOOKUP($B18,'Unify Report'!$A$2:$V$99,12,FALSE)</f>
        <v>990</v>
      </c>
      <c r="N18" s="29">
        <f>VLOOKUP($B18,'Unify Report'!$A$2:$V$99,15,FALSE)</f>
        <v>737</v>
      </c>
      <c r="O18" s="31">
        <f>VLOOKUP($B18,'Unify Report'!$A$2:$V$99,16,FALSE)</f>
        <v>330</v>
      </c>
    </row>
    <row r="19" spans="1:15">
      <c r="A19" s="22">
        <v>201710</v>
      </c>
      <c r="B19" s="22" t="s">
        <v>81</v>
      </c>
      <c r="C19" s="22" t="s">
        <v>28</v>
      </c>
      <c r="D19" s="22" t="s">
        <v>123</v>
      </c>
      <c r="E19" s="56" t="s">
        <v>189</v>
      </c>
      <c r="F19" s="56" t="s">
        <v>193</v>
      </c>
      <c r="G19" s="56" t="s">
        <v>200</v>
      </c>
      <c r="H19" s="29">
        <f>VLOOKUP($B19,'Unify Report'!$A$2:$V$99,3,FALSE)</f>
        <v>1386.75</v>
      </c>
      <c r="I19" s="30">
        <f>VLOOKUP($B19,'Unify Report'!$A$2:$V$99,4,FALSE)</f>
        <v>1411.25</v>
      </c>
      <c r="J19" s="29">
        <f>VLOOKUP($B19,'Unify Report'!$A$2:$V$99,7,FALSE)</f>
        <v>1224.25</v>
      </c>
      <c r="K19" s="30">
        <f>VLOOKUP($B19,'Unify Report'!$A$2:$V$99,8,FALSE)</f>
        <v>1108.75</v>
      </c>
      <c r="L19" s="29">
        <f>VLOOKUP($B19,'Unify Report'!$A$2:$V$99,11,FALSE)</f>
        <v>990</v>
      </c>
      <c r="M19" s="30">
        <f>VLOOKUP($B19,'Unify Report'!$A$2:$V$99,12,FALSE)</f>
        <v>990</v>
      </c>
      <c r="N19" s="29">
        <f>VLOOKUP($B19,'Unify Report'!$A$2:$V$99,15,FALSE)</f>
        <v>495.5</v>
      </c>
      <c r="O19" s="31">
        <f>VLOOKUP($B19,'Unify Report'!$A$2:$V$99,16,FALSE)</f>
        <v>330</v>
      </c>
    </row>
    <row r="20" spans="1:15">
      <c r="A20" s="22">
        <v>201710</v>
      </c>
      <c r="B20" s="22" t="s">
        <v>82</v>
      </c>
      <c r="C20" s="22" t="s">
        <v>26</v>
      </c>
      <c r="D20" s="22" t="s">
        <v>124</v>
      </c>
      <c r="E20" s="56" t="s">
        <v>189</v>
      </c>
      <c r="F20" s="56" t="s">
        <v>193</v>
      </c>
      <c r="G20" s="56" t="s">
        <v>200</v>
      </c>
      <c r="H20" s="29">
        <f>VLOOKUP($B20,'Unify Report'!$A$2:$V$99,3,FALSE)</f>
        <v>1376.5</v>
      </c>
      <c r="I20" s="30">
        <f>VLOOKUP($B20,'Unify Report'!$A$2:$V$99,4,FALSE)</f>
        <v>1376.5</v>
      </c>
      <c r="J20" s="29">
        <f>VLOOKUP($B20,'Unify Report'!$A$2:$V$99,7,FALSE)</f>
        <v>1231</v>
      </c>
      <c r="K20" s="30">
        <f>VLOOKUP($B20,'Unify Report'!$A$2:$V$99,8,FALSE)</f>
        <v>1093.4999999999966</v>
      </c>
      <c r="L20" s="29">
        <f>VLOOKUP($B20,'Unify Report'!$A$2:$V$99,11,FALSE)</f>
        <v>998.5</v>
      </c>
      <c r="M20" s="30">
        <f>VLOOKUP($B20,'Unify Report'!$A$2:$V$99,12,FALSE)</f>
        <v>990</v>
      </c>
      <c r="N20" s="29">
        <f>VLOOKUP($B20,'Unify Report'!$A$2:$V$99,15,FALSE)</f>
        <v>583</v>
      </c>
      <c r="O20" s="31">
        <f>VLOOKUP($B20,'Unify Report'!$A$2:$V$99,16,FALSE)</f>
        <v>572</v>
      </c>
    </row>
    <row r="21" spans="1:15">
      <c r="A21" s="22">
        <v>201710</v>
      </c>
      <c r="B21" s="22" t="s">
        <v>83</v>
      </c>
      <c r="C21" s="22" t="s">
        <v>31</v>
      </c>
      <c r="D21" s="22" t="s">
        <v>125</v>
      </c>
      <c r="E21" s="56" t="s">
        <v>189</v>
      </c>
      <c r="F21" s="56" t="s">
        <v>195</v>
      </c>
      <c r="G21" s="56" t="s">
        <v>201</v>
      </c>
      <c r="H21" s="29">
        <f>VLOOKUP($B21,'Unify Report'!$A$2:$V$99,3,FALSE)</f>
        <v>2420.9166666666665</v>
      </c>
      <c r="I21" s="30">
        <f>VLOOKUP($B21,'Unify Report'!$A$2:$V$99,4,FALSE)</f>
        <v>2535.3333333333235</v>
      </c>
      <c r="J21" s="29">
        <f>VLOOKUP($B21,'Unify Report'!$A$2:$V$99,7,FALSE)</f>
        <v>1088.3333333333333</v>
      </c>
      <c r="K21" s="30">
        <f>VLOOKUP($B21,'Unify Report'!$A$2:$V$99,8,FALSE)</f>
        <v>1088.3333333333333</v>
      </c>
      <c r="L21" s="29">
        <f>VLOOKUP($B21,'Unify Report'!$A$2:$V$99,11,FALSE)</f>
        <v>1903</v>
      </c>
      <c r="M21" s="30">
        <f>VLOOKUP($B21,'Unify Report'!$A$2:$V$99,12,FALSE)</f>
        <v>1958</v>
      </c>
      <c r="N21" s="29">
        <f>VLOOKUP($B21,'Unify Report'!$A$2:$V$99,15,FALSE)</f>
        <v>680</v>
      </c>
      <c r="O21" s="31">
        <f>VLOOKUP($B21,'Unify Report'!$A$2:$V$99,16,FALSE)</f>
        <v>660</v>
      </c>
    </row>
    <row r="22" spans="1:15">
      <c r="A22" s="22">
        <v>201710</v>
      </c>
      <c r="B22" s="22" t="s">
        <v>84</v>
      </c>
      <c r="C22" s="22" t="s">
        <v>32</v>
      </c>
      <c r="D22" s="22" t="s">
        <v>126</v>
      </c>
      <c r="E22" s="56" t="s">
        <v>189</v>
      </c>
      <c r="F22" s="56" t="s">
        <v>195</v>
      </c>
      <c r="G22" s="56" t="s">
        <v>201</v>
      </c>
      <c r="H22" s="29">
        <f>VLOOKUP($B22,'Unify Report'!$A$2:$V$99,3,FALSE)</f>
        <v>2255</v>
      </c>
      <c r="I22" s="30">
        <f>VLOOKUP($B22,'Unify Report'!$A$2:$V$99,4,FALSE)</f>
        <v>2549.4999999999968</v>
      </c>
      <c r="J22" s="29">
        <f>VLOOKUP($B22,'Unify Report'!$A$2:$V$99,7,FALSE)</f>
        <v>687.33333333333337</v>
      </c>
      <c r="K22" s="30">
        <f>VLOOKUP($B22,'Unify Report'!$A$2:$V$99,8,FALSE)</f>
        <v>725.83333333333235</v>
      </c>
      <c r="L22" s="29">
        <f>VLOOKUP($B22,'Unify Report'!$A$2:$V$99,11,FALSE)</f>
        <v>1541</v>
      </c>
      <c r="M22" s="30">
        <f>VLOOKUP($B22,'Unify Report'!$A$2:$V$99,12,FALSE)</f>
        <v>1650</v>
      </c>
      <c r="N22" s="29">
        <f>VLOOKUP($B22,'Unify Report'!$A$2:$V$99,15,FALSE)</f>
        <v>671</v>
      </c>
      <c r="O22" s="31">
        <f>VLOOKUP($B22,'Unify Report'!$A$2:$V$99,16,FALSE)</f>
        <v>660</v>
      </c>
    </row>
    <row r="23" spans="1:15">
      <c r="A23" s="22">
        <v>201710</v>
      </c>
      <c r="B23" s="22" t="s">
        <v>85</v>
      </c>
      <c r="C23" s="22" t="s">
        <v>54</v>
      </c>
      <c r="D23" s="23" t="s">
        <v>127</v>
      </c>
      <c r="E23" s="57" t="s">
        <v>190</v>
      </c>
      <c r="F23" s="57" t="s">
        <v>196</v>
      </c>
      <c r="G23" s="57" t="s">
        <v>196</v>
      </c>
      <c r="H23" s="29">
        <f>VLOOKUP($B23,'Unify Report'!$A$2:$V$99,3,FALSE)</f>
        <v>1488.75</v>
      </c>
      <c r="I23" s="30">
        <f>VLOOKUP($B23,'Unify Report'!$A$2:$V$99,4,FALSE)</f>
        <v>1522.25</v>
      </c>
      <c r="J23" s="29">
        <f>VLOOKUP($B23,'Unify Report'!$A$2:$V$99,7,FALSE)</f>
        <v>1051</v>
      </c>
      <c r="K23" s="30">
        <f>VLOOKUP($B23,'Unify Report'!$A$2:$V$99,8,FALSE)</f>
        <v>1080</v>
      </c>
      <c r="L23" s="29">
        <f>VLOOKUP($B23,'Unify Report'!$A$2:$V$99,11,FALSE)</f>
        <v>660</v>
      </c>
      <c r="M23" s="30">
        <f>VLOOKUP($B23,'Unify Report'!$A$2:$V$99,12,FALSE)</f>
        <v>660</v>
      </c>
      <c r="N23" s="29">
        <f>VLOOKUP($B23,'Unify Report'!$A$2:$V$99,15,FALSE)</f>
        <v>0</v>
      </c>
      <c r="O23" s="31">
        <f>VLOOKUP($B23,'Unify Report'!$A$2:$V$99,16,FALSE)</f>
        <v>0</v>
      </c>
    </row>
    <row r="24" spans="1:15">
      <c r="A24" s="22">
        <v>201710</v>
      </c>
      <c r="B24" s="22" t="s">
        <v>86</v>
      </c>
      <c r="C24" s="22" t="s">
        <v>49</v>
      </c>
      <c r="D24" s="22" t="s">
        <v>128</v>
      </c>
      <c r="E24" s="57" t="s">
        <v>190</v>
      </c>
      <c r="F24" s="56" t="s">
        <v>193</v>
      </c>
      <c r="G24" s="56" t="s">
        <v>202</v>
      </c>
      <c r="H24" s="29">
        <f>VLOOKUP($B24,'Unify Report'!$A$2:$V$99,3,FALSE)</f>
        <v>6435.5</v>
      </c>
      <c r="I24" s="30">
        <f>VLOOKUP($B24,'Unify Report'!$A$2:$V$99,4,FALSE)</f>
        <v>6485.25</v>
      </c>
      <c r="J24" s="29">
        <f>VLOOKUP($B24,'Unify Report'!$A$2:$V$99,7,FALSE)</f>
        <v>710</v>
      </c>
      <c r="K24" s="30">
        <f>VLOOKUP($B24,'Unify Report'!$A$2:$V$99,8,FALSE)</f>
        <v>723.5</v>
      </c>
      <c r="L24" s="29">
        <f>VLOOKUP($B24,'Unify Report'!$A$2:$V$99,11,FALSE)</f>
        <v>5835.583333333333</v>
      </c>
      <c r="M24" s="30">
        <f>VLOOKUP($B24,'Unify Report'!$A$2:$V$99,12,FALSE)</f>
        <v>5929</v>
      </c>
      <c r="N24" s="29">
        <f>VLOOKUP($B24,'Unify Report'!$A$2:$V$99,15,FALSE)</f>
        <v>636.5</v>
      </c>
      <c r="O24" s="31">
        <f>VLOOKUP($B24,'Unify Report'!$A$2:$V$99,16,FALSE)</f>
        <v>660</v>
      </c>
    </row>
    <row r="25" spans="1:15">
      <c r="A25" s="22">
        <v>201710</v>
      </c>
      <c r="B25" s="22" t="s">
        <v>87</v>
      </c>
      <c r="C25" s="22" t="s">
        <v>53</v>
      </c>
      <c r="D25" s="22" t="s">
        <v>129</v>
      </c>
      <c r="E25" s="57" t="s">
        <v>190</v>
      </c>
      <c r="F25" s="56" t="s">
        <v>193</v>
      </c>
      <c r="G25" s="56" t="s">
        <v>203</v>
      </c>
      <c r="H25" s="29">
        <f>VLOOKUP($B25,'Unify Report'!$A$2:$V$99,3,FALSE)</f>
        <v>1024.5</v>
      </c>
      <c r="I25" s="30">
        <f>VLOOKUP($B25,'Unify Report'!$A$2:$V$99,4,FALSE)</f>
        <v>1040</v>
      </c>
      <c r="J25" s="29">
        <f>VLOOKUP($B25,'Unify Report'!$A$2:$V$99,7,FALSE)</f>
        <v>943.23333333333335</v>
      </c>
      <c r="K25" s="30">
        <f>VLOOKUP($B25,'Unify Report'!$A$2:$V$99,8,FALSE)</f>
        <v>1168</v>
      </c>
      <c r="L25" s="29">
        <f>VLOOKUP($B25,'Unify Report'!$A$2:$V$99,11,FALSE)</f>
        <v>683.5</v>
      </c>
      <c r="M25" s="30">
        <f>VLOOKUP($B25,'Unify Report'!$A$2:$V$99,12,FALSE)</f>
        <v>690</v>
      </c>
      <c r="N25" s="29">
        <f>VLOOKUP($B25,'Unify Report'!$A$2:$V$99,15,FALSE)</f>
        <v>896.5</v>
      </c>
      <c r="O25" s="31">
        <f>VLOOKUP($B25,'Unify Report'!$A$2:$V$99,16,FALSE)</f>
        <v>1035</v>
      </c>
    </row>
    <row r="26" spans="1:15">
      <c r="A26" s="22">
        <v>201710</v>
      </c>
      <c r="B26" s="22" t="s">
        <v>88</v>
      </c>
      <c r="C26" s="22" t="s">
        <v>51</v>
      </c>
      <c r="D26" s="22" t="s">
        <v>130</v>
      </c>
      <c r="E26" s="57" t="s">
        <v>190</v>
      </c>
      <c r="F26" s="56" t="s">
        <v>193</v>
      </c>
      <c r="G26" s="56" t="s">
        <v>203</v>
      </c>
      <c r="H26" s="29">
        <f>VLOOKUP($B26,'Unify Report'!$A$2:$V$99,3,FALSE)</f>
        <v>1378.25</v>
      </c>
      <c r="I26" s="30">
        <f>VLOOKUP($B26,'Unify Report'!$A$2:$V$99,4,FALSE)</f>
        <v>1383.5</v>
      </c>
      <c r="J26" s="29">
        <f>VLOOKUP($B26,'Unify Report'!$A$2:$V$99,7,FALSE)</f>
        <v>1026.75</v>
      </c>
      <c r="K26" s="30">
        <f>VLOOKUP($B26,'Unify Report'!$A$2:$V$99,8,FALSE)</f>
        <v>1035.25</v>
      </c>
      <c r="L26" s="29">
        <f>VLOOKUP($B26,'Unify Report'!$A$2:$V$99,11,FALSE)</f>
        <v>954.5</v>
      </c>
      <c r="M26" s="30">
        <f>VLOOKUP($B26,'Unify Report'!$A$2:$V$99,12,FALSE)</f>
        <v>943</v>
      </c>
      <c r="N26" s="29">
        <f>VLOOKUP($B26,'Unify Report'!$A$2:$V$99,15,FALSE)</f>
        <v>721.25</v>
      </c>
      <c r="O26" s="31">
        <f>VLOOKUP($B26,'Unify Report'!$A$2:$V$99,16,FALSE)</f>
        <v>690</v>
      </c>
    </row>
    <row r="27" spans="1:15">
      <c r="A27" s="22">
        <v>201710</v>
      </c>
      <c r="B27" s="22" t="s">
        <v>89</v>
      </c>
      <c r="C27" s="22" t="s">
        <v>52</v>
      </c>
      <c r="D27" s="22" t="s">
        <v>131</v>
      </c>
      <c r="E27" s="57" t="s">
        <v>190</v>
      </c>
      <c r="F27" s="56" t="s">
        <v>193</v>
      </c>
      <c r="G27" s="56" t="s">
        <v>204</v>
      </c>
      <c r="H27" s="29">
        <f>VLOOKUP($B27,'Unify Report'!$A$2:$V$99,3,FALSE)</f>
        <v>1907.25</v>
      </c>
      <c r="I27" s="30">
        <f>VLOOKUP($B27,'Unify Report'!$A$2:$V$99,4,FALSE)</f>
        <v>1985</v>
      </c>
      <c r="J27" s="29">
        <f>VLOOKUP($B27,'Unify Report'!$A$2:$V$99,7,FALSE)</f>
        <v>1087</v>
      </c>
      <c r="K27" s="30">
        <f>VLOOKUP($B27,'Unify Report'!$A$2:$V$99,8,FALSE)</f>
        <v>1035.5</v>
      </c>
      <c r="L27" s="29">
        <f>VLOOKUP($B27,'Unify Report'!$A$2:$V$99,11,FALSE)</f>
        <v>1380</v>
      </c>
      <c r="M27" s="30">
        <f>VLOOKUP($B27,'Unify Report'!$A$2:$V$99,12,FALSE)</f>
        <v>1380</v>
      </c>
      <c r="N27" s="29">
        <f>VLOOKUP($B27,'Unify Report'!$A$2:$V$99,15,FALSE)</f>
        <v>770</v>
      </c>
      <c r="O27" s="31">
        <f>VLOOKUP($B27,'Unify Report'!$A$2:$V$99,16,FALSE)</f>
        <v>690</v>
      </c>
    </row>
    <row r="28" spans="1:15">
      <c r="A28" s="22">
        <v>201710</v>
      </c>
      <c r="B28" s="22" t="s">
        <v>90</v>
      </c>
      <c r="C28" s="22" t="s">
        <v>48</v>
      </c>
      <c r="D28" s="22" t="s">
        <v>132</v>
      </c>
      <c r="E28" s="57" t="s">
        <v>190</v>
      </c>
      <c r="F28" s="56" t="s">
        <v>193</v>
      </c>
      <c r="G28" s="56" t="s">
        <v>205</v>
      </c>
      <c r="H28" s="29">
        <f>VLOOKUP($B28,'Unify Report'!$A$2:$V$99,3,FALSE)</f>
        <v>2143.5</v>
      </c>
      <c r="I28" s="30">
        <f>VLOOKUP($B28,'Unify Report'!$A$2:$V$99,4,FALSE)</f>
        <v>2218</v>
      </c>
      <c r="J28" s="29">
        <f>VLOOKUP($B28,'Unify Report'!$A$2:$V$99,7,FALSE)</f>
        <v>1186.75</v>
      </c>
      <c r="K28" s="30">
        <f>VLOOKUP($B28,'Unify Report'!$A$2:$V$99,8,FALSE)</f>
        <v>1229.25</v>
      </c>
      <c r="L28" s="29">
        <f>VLOOKUP($B28,'Unify Report'!$A$2:$V$99,11,FALSE)</f>
        <v>1725</v>
      </c>
      <c r="M28" s="30">
        <f>VLOOKUP($B28,'Unify Report'!$A$2:$V$99,12,FALSE)</f>
        <v>1725</v>
      </c>
      <c r="N28" s="29">
        <f>VLOOKUP($B28,'Unify Report'!$A$2:$V$99,15,FALSE)</f>
        <v>1368.5</v>
      </c>
      <c r="O28" s="31">
        <f>VLOOKUP($B28,'Unify Report'!$A$2:$V$99,16,FALSE)</f>
        <v>1368.5</v>
      </c>
    </row>
    <row r="29" spans="1:15">
      <c r="A29" s="22">
        <v>201710</v>
      </c>
      <c r="B29" s="22" t="s">
        <v>91</v>
      </c>
      <c r="C29" s="22" t="s">
        <v>50</v>
      </c>
      <c r="D29" s="22" t="s">
        <v>133</v>
      </c>
      <c r="E29" s="57" t="s">
        <v>190</v>
      </c>
      <c r="F29" s="56" t="s">
        <v>193</v>
      </c>
      <c r="G29" s="56" t="s">
        <v>204</v>
      </c>
      <c r="H29" s="29">
        <f>VLOOKUP($B29,'Unify Report'!$A$2:$V$99,3,FALSE)</f>
        <v>2070.3333333333335</v>
      </c>
      <c r="I29" s="30">
        <f>VLOOKUP($B29,'Unify Report'!$A$2:$V$99,4,FALSE)</f>
        <v>2069.8333333333335</v>
      </c>
      <c r="J29" s="29">
        <f>VLOOKUP($B29,'Unify Report'!$A$2:$V$99,7,FALSE)</f>
        <v>1552.5</v>
      </c>
      <c r="K29" s="30">
        <f>VLOOKUP($B29,'Unify Report'!$A$2:$V$99,8,FALSE)</f>
        <v>1383</v>
      </c>
      <c r="L29" s="29">
        <f>VLOOKUP($B29,'Unify Report'!$A$2:$V$99,11,FALSE)</f>
        <v>1713</v>
      </c>
      <c r="M29" s="30">
        <f>VLOOKUP($B29,'Unify Report'!$A$2:$V$99,12,FALSE)</f>
        <v>1724</v>
      </c>
      <c r="N29" s="29">
        <f>VLOOKUP($B29,'Unify Report'!$A$2:$V$99,15,FALSE)</f>
        <v>1619.5</v>
      </c>
      <c r="O29" s="31">
        <f>VLOOKUP($B29,'Unify Report'!$A$2:$V$99,16,FALSE)</f>
        <v>1370</v>
      </c>
    </row>
    <row r="30" spans="1:15">
      <c r="A30" s="22">
        <v>201710</v>
      </c>
      <c r="B30" s="22" t="s">
        <v>92</v>
      </c>
      <c r="C30" s="22" t="s">
        <v>40</v>
      </c>
      <c r="D30" s="22" t="s">
        <v>134</v>
      </c>
      <c r="E30" s="56" t="s">
        <v>191</v>
      </c>
      <c r="F30" s="56" t="s">
        <v>197</v>
      </c>
      <c r="G30" s="56" t="s">
        <v>206</v>
      </c>
      <c r="H30" s="29">
        <f>VLOOKUP($B30,'Unify Report'!$A$2:$V$99,3,FALSE)</f>
        <v>5209.5</v>
      </c>
      <c r="I30" s="30">
        <f>VLOOKUP($B30,'Unify Report'!$A$2:$V$99,4,FALSE)</f>
        <v>6602.5</v>
      </c>
      <c r="J30" s="29">
        <f>VLOOKUP($B30,'Unify Report'!$A$2:$V$99,7,FALSE)</f>
        <v>109.5</v>
      </c>
      <c r="K30" s="30">
        <f>VLOOKUP($B30,'Unify Report'!$A$2:$V$99,8,FALSE)</f>
        <v>355.5</v>
      </c>
      <c r="L30" s="29">
        <f>VLOOKUP($B30,'Unify Report'!$A$2:$V$99,11,FALSE)</f>
        <v>5242.5</v>
      </c>
      <c r="M30" s="30">
        <f>VLOOKUP($B30,'Unify Report'!$A$2:$V$99,12,FALSE)</f>
        <v>6520.5</v>
      </c>
      <c r="N30" s="29">
        <f>VLOOKUP($B30,'Unify Report'!$A$2:$V$99,15,FALSE)</f>
        <v>80.5</v>
      </c>
      <c r="O30" s="31">
        <f>VLOOKUP($B30,'Unify Report'!$A$2:$V$99,16,FALSE)</f>
        <v>345</v>
      </c>
    </row>
    <row r="31" spans="1:15">
      <c r="A31" s="22">
        <v>201710</v>
      </c>
      <c r="B31" s="22" t="s">
        <v>93</v>
      </c>
      <c r="C31" s="22" t="s">
        <v>35</v>
      </c>
      <c r="D31" s="23" t="s">
        <v>135</v>
      </c>
      <c r="E31" s="56" t="s">
        <v>191</v>
      </c>
      <c r="F31" s="56" t="s">
        <v>197</v>
      </c>
      <c r="G31" s="56" t="s">
        <v>206</v>
      </c>
      <c r="H31" s="29">
        <f>VLOOKUP($B31,'Unify Report'!$A$2:$V$99,3,FALSE)</f>
        <v>3886.5</v>
      </c>
      <c r="I31" s="30">
        <f>VLOOKUP($B31,'Unify Report'!$A$2:$V$99,4,FALSE)</f>
        <v>4142.75</v>
      </c>
      <c r="J31" s="29">
        <f>VLOOKUP($B31,'Unify Report'!$A$2:$V$99,7,FALSE)</f>
        <v>369.5</v>
      </c>
      <c r="K31" s="30">
        <f>VLOOKUP($B31,'Unify Report'!$A$2:$V$99,8,FALSE)</f>
        <v>348</v>
      </c>
      <c r="L31" s="29">
        <f>VLOOKUP($B31,'Unify Report'!$A$2:$V$99,11,FALSE)</f>
        <v>3796</v>
      </c>
      <c r="M31" s="30">
        <f>VLOOKUP($B31,'Unify Report'!$A$2:$V$99,12,FALSE)</f>
        <v>4304.5</v>
      </c>
      <c r="N31" s="29">
        <f>VLOOKUP($B31,'Unify Report'!$A$2:$V$99,15,FALSE)</f>
        <v>433.25</v>
      </c>
      <c r="O31" s="31">
        <f>VLOOKUP($B31,'Unify Report'!$A$2:$V$99,16,FALSE)</f>
        <v>345</v>
      </c>
    </row>
    <row r="32" spans="1:15">
      <c r="A32" s="22">
        <v>201710</v>
      </c>
      <c r="B32" s="22" t="s">
        <v>94</v>
      </c>
      <c r="C32" s="22" t="s">
        <v>37</v>
      </c>
      <c r="D32" s="23" t="s">
        <v>136</v>
      </c>
      <c r="E32" s="56" t="s">
        <v>191</v>
      </c>
      <c r="F32" s="56" t="s">
        <v>197</v>
      </c>
      <c r="G32" s="56" t="s">
        <v>206</v>
      </c>
      <c r="H32" s="29">
        <f>VLOOKUP($B32,'Unify Report'!$A$2:$V$99,3,FALSE)</f>
        <v>2256.75</v>
      </c>
      <c r="I32" s="30">
        <f>VLOOKUP($B32,'Unify Report'!$A$2:$V$99,4,FALSE)</f>
        <v>2254</v>
      </c>
      <c r="J32" s="29">
        <f>VLOOKUP($B32,'Unify Report'!$A$2:$V$99,7,FALSE)</f>
        <v>338.5</v>
      </c>
      <c r="K32" s="30">
        <f>VLOOKUP($B32,'Unify Report'!$A$2:$V$99,8,FALSE)</f>
        <v>345.5</v>
      </c>
      <c r="L32" s="29">
        <f>VLOOKUP($B32,'Unify Report'!$A$2:$V$99,11,FALSE)</f>
        <v>1794.5</v>
      </c>
      <c r="M32" s="30">
        <f>VLOOKUP($B32,'Unify Report'!$A$2:$V$99,12,FALSE)</f>
        <v>1633</v>
      </c>
      <c r="N32" s="29">
        <f>VLOOKUP($B32,'Unify Report'!$A$2:$V$99,15,FALSE)</f>
        <v>264.5</v>
      </c>
      <c r="O32" s="31">
        <f>VLOOKUP($B32,'Unify Report'!$A$2:$V$99,16,FALSE)</f>
        <v>345</v>
      </c>
    </row>
    <row r="33" spans="1:15">
      <c r="A33" s="22">
        <v>201710</v>
      </c>
      <c r="B33" s="22" t="s">
        <v>95</v>
      </c>
      <c r="C33" s="22" t="s">
        <v>39</v>
      </c>
      <c r="D33" s="23" t="s">
        <v>137</v>
      </c>
      <c r="E33" s="56" t="s">
        <v>191</v>
      </c>
      <c r="F33" s="56" t="s">
        <v>197</v>
      </c>
      <c r="G33" s="56" t="s">
        <v>206</v>
      </c>
      <c r="H33" s="29">
        <f>VLOOKUP($B33,'Unify Report'!$A$2:$V$99,3,FALSE)</f>
        <v>1862.5</v>
      </c>
      <c r="I33" s="30">
        <f>VLOOKUP($B33,'Unify Report'!$A$2:$V$99,4,FALSE)</f>
        <v>2079.5</v>
      </c>
      <c r="J33" s="29">
        <f>VLOOKUP($B33,'Unify Report'!$A$2:$V$99,7,FALSE)</f>
        <v>439.5</v>
      </c>
      <c r="K33" s="30">
        <f>VLOOKUP($B33,'Unify Report'!$A$2:$V$99,8,FALSE)</f>
        <v>359</v>
      </c>
      <c r="L33" s="29">
        <f>VLOOKUP($B33,'Unify Report'!$A$2:$V$99,11,FALSE)</f>
        <v>1655.5166666666667</v>
      </c>
      <c r="M33" s="30">
        <f>VLOOKUP($B33,'Unify Report'!$A$2:$V$99,12,FALSE)</f>
        <v>1725</v>
      </c>
      <c r="N33" s="29">
        <f>VLOOKUP($B33,'Unify Report'!$A$2:$V$99,15,FALSE)</f>
        <v>428.91666666666669</v>
      </c>
      <c r="O33" s="31">
        <f>VLOOKUP($B33,'Unify Report'!$A$2:$V$99,16,FALSE)</f>
        <v>333.5</v>
      </c>
    </row>
    <row r="34" spans="1:15">
      <c r="A34" s="22">
        <v>201710</v>
      </c>
      <c r="B34" s="22" t="s">
        <v>96</v>
      </c>
      <c r="C34" s="22" t="s">
        <v>38</v>
      </c>
      <c r="D34" s="23" t="s">
        <v>138</v>
      </c>
      <c r="E34" s="56" t="s">
        <v>191</v>
      </c>
      <c r="F34" s="56" t="s">
        <v>197</v>
      </c>
      <c r="G34" s="56" t="s">
        <v>206</v>
      </c>
      <c r="H34" s="29">
        <f>VLOOKUP($B34,'Unify Report'!$A$2:$V$99,3,FALSE)</f>
        <v>1638.5</v>
      </c>
      <c r="I34" s="30">
        <f>VLOOKUP($B34,'Unify Report'!$A$2:$V$99,4,FALSE)</f>
        <v>1713</v>
      </c>
      <c r="J34" s="29">
        <f>VLOOKUP($B34,'Unify Report'!$A$2:$V$99,7,FALSE)</f>
        <v>349.5</v>
      </c>
      <c r="K34" s="30">
        <f>VLOOKUP($B34,'Unify Report'!$A$2:$V$99,8,FALSE)</f>
        <v>345</v>
      </c>
      <c r="L34" s="29">
        <f>VLOOKUP($B34,'Unify Report'!$A$2:$V$99,11,FALSE)</f>
        <v>1552</v>
      </c>
      <c r="M34" s="30">
        <f>VLOOKUP($B34,'Unify Report'!$A$2:$V$99,12,FALSE)</f>
        <v>1725</v>
      </c>
      <c r="N34" s="29">
        <f>VLOOKUP($B34,'Unify Report'!$A$2:$V$99,15,FALSE)</f>
        <v>299</v>
      </c>
      <c r="O34" s="31">
        <f>VLOOKUP($B34,'Unify Report'!$A$2:$V$99,16,FALSE)</f>
        <v>345</v>
      </c>
    </row>
    <row r="35" spans="1:15">
      <c r="A35" s="22">
        <v>201710</v>
      </c>
      <c r="B35" s="22" t="s">
        <v>97</v>
      </c>
      <c r="C35" s="22" t="s">
        <v>36</v>
      </c>
      <c r="D35" s="23" t="s">
        <v>139</v>
      </c>
      <c r="E35" s="56" t="s">
        <v>191</v>
      </c>
      <c r="F35" s="56" t="s">
        <v>197</v>
      </c>
      <c r="G35" s="56" t="s">
        <v>206</v>
      </c>
      <c r="H35" s="29">
        <f>VLOOKUP($B35,'Unify Report'!$A$2:$V$99,3,FALSE)</f>
        <v>2274.4166666666665</v>
      </c>
      <c r="I35" s="30">
        <f>VLOOKUP($B35,'Unify Report'!$A$2:$V$99,4,FALSE)</f>
        <v>2423</v>
      </c>
      <c r="J35" s="29">
        <f>VLOOKUP($B35,'Unify Report'!$A$2:$V$99,7,FALSE)</f>
        <v>316</v>
      </c>
      <c r="K35" s="30">
        <f>VLOOKUP($B35,'Unify Report'!$A$2:$V$99,8,FALSE)</f>
        <v>334</v>
      </c>
      <c r="L35" s="29">
        <f>VLOOKUP($B35,'Unify Report'!$A$2:$V$99,11,FALSE)</f>
        <v>1878.5</v>
      </c>
      <c r="M35" s="30">
        <f>VLOOKUP($B35,'Unify Report'!$A$2:$V$99,12,FALSE)</f>
        <v>2070</v>
      </c>
      <c r="N35" s="29">
        <f>VLOOKUP($B35,'Unify Report'!$A$2:$V$99,15,FALSE)</f>
        <v>333.5</v>
      </c>
      <c r="O35" s="31">
        <f>VLOOKUP($B35,'Unify Report'!$A$2:$V$99,16,FALSE)</f>
        <v>345</v>
      </c>
    </row>
    <row r="36" spans="1:15">
      <c r="A36" s="22">
        <v>201710</v>
      </c>
      <c r="B36" s="22" t="s">
        <v>98</v>
      </c>
      <c r="C36" s="22" t="s">
        <v>33</v>
      </c>
      <c r="D36" s="23" t="s">
        <v>140</v>
      </c>
      <c r="E36" s="56" t="s">
        <v>191</v>
      </c>
      <c r="F36" s="56" t="s">
        <v>197</v>
      </c>
      <c r="G36" s="56" t="s">
        <v>206</v>
      </c>
      <c r="H36" s="29">
        <f>VLOOKUP($B36,'Unify Report'!$A$2:$V$99,3,FALSE)</f>
        <v>1474.7333333333333</v>
      </c>
      <c r="I36" s="30">
        <f>VLOOKUP($B36,'Unify Report'!$A$2:$V$99,4,FALSE)</f>
        <v>1386</v>
      </c>
      <c r="J36" s="29">
        <f>VLOOKUP($B36,'Unify Report'!$A$2:$V$99,7,FALSE)</f>
        <v>546.33333333333337</v>
      </c>
      <c r="K36" s="30">
        <f>VLOOKUP($B36,'Unify Report'!$A$2:$V$99,8,FALSE)</f>
        <v>340.5</v>
      </c>
      <c r="L36" s="29">
        <f>VLOOKUP($B36,'Unify Report'!$A$2:$V$99,11,FALSE)</f>
        <v>1383</v>
      </c>
      <c r="M36" s="30">
        <f>VLOOKUP($B36,'Unify Report'!$A$2:$V$99,12,FALSE)</f>
        <v>1380</v>
      </c>
      <c r="N36" s="29">
        <f>VLOOKUP($B36,'Unify Report'!$A$2:$V$99,15,FALSE)</f>
        <v>414.5</v>
      </c>
      <c r="O36" s="31">
        <f>VLOOKUP($B36,'Unify Report'!$A$2:$V$99,16,FALSE)</f>
        <v>345</v>
      </c>
    </row>
    <row r="37" spans="1:15">
      <c r="A37" s="22">
        <v>201710</v>
      </c>
      <c r="B37" s="22" t="s">
        <v>99</v>
      </c>
      <c r="C37" s="22" t="s">
        <v>34</v>
      </c>
      <c r="D37" s="23" t="s">
        <v>141</v>
      </c>
      <c r="E37" s="56" t="s">
        <v>191</v>
      </c>
      <c r="F37" s="56" t="s">
        <v>197</v>
      </c>
      <c r="G37" s="56" t="s">
        <v>206</v>
      </c>
      <c r="H37" s="29">
        <f>VLOOKUP($B37,'Unify Report'!$A$2:$V$99,3,FALSE)</f>
        <v>985.5</v>
      </c>
      <c r="I37" s="30">
        <f>VLOOKUP($B37,'Unify Report'!$A$2:$V$99,4,FALSE)</f>
        <v>1057</v>
      </c>
      <c r="J37" s="29">
        <f>VLOOKUP($B37,'Unify Report'!$A$2:$V$99,7,FALSE)</f>
        <v>31</v>
      </c>
      <c r="K37" s="30">
        <f>VLOOKUP($B37,'Unify Report'!$A$2:$V$99,8,FALSE)</f>
        <v>0</v>
      </c>
      <c r="L37" s="29">
        <f>VLOOKUP($B37,'Unify Report'!$A$2:$V$99,11,FALSE)</f>
        <v>1001.1666666666666</v>
      </c>
      <c r="M37" s="30">
        <f>VLOOKUP($B37,'Unify Report'!$A$2:$V$99,12,FALSE)</f>
        <v>1058</v>
      </c>
      <c r="N37" s="29">
        <f>VLOOKUP($B37,'Unify Report'!$A$2:$V$99,15,FALSE)</f>
        <v>11.5</v>
      </c>
      <c r="O37" s="31">
        <f>VLOOKUP($B37,'Unify Report'!$A$2:$V$99,16,FALSE)</f>
        <v>0</v>
      </c>
    </row>
    <row r="38" spans="1:15">
      <c r="A38" s="22">
        <v>201710</v>
      </c>
      <c r="B38" s="22" t="s">
        <v>100</v>
      </c>
      <c r="C38" s="22" t="s">
        <v>41</v>
      </c>
      <c r="D38" s="23" t="s">
        <v>142</v>
      </c>
      <c r="E38" s="56" t="s">
        <v>191</v>
      </c>
      <c r="F38" s="56" t="s">
        <v>197</v>
      </c>
      <c r="G38" s="56" t="s">
        <v>206</v>
      </c>
      <c r="H38" s="29">
        <f>VLOOKUP($B38,'Unify Report'!$A$2:$V$99,3,FALSE)</f>
        <v>2137.0833333333335</v>
      </c>
      <c r="I38" s="30">
        <f>VLOOKUP($B38,'Unify Report'!$A$2:$V$99,4,FALSE)</f>
        <v>2154</v>
      </c>
      <c r="J38" s="29">
        <f>VLOOKUP($B38,'Unify Report'!$A$2:$V$99,7,FALSE)</f>
        <v>772</v>
      </c>
      <c r="K38" s="30">
        <f>VLOOKUP($B38,'Unify Report'!$A$2:$V$99,8,FALSE)</f>
        <v>689.5</v>
      </c>
      <c r="L38" s="29">
        <f>VLOOKUP($B38,'Unify Report'!$A$2:$V$99,11,FALSE)</f>
        <v>2073</v>
      </c>
      <c r="M38" s="30">
        <f>VLOOKUP($B38,'Unify Report'!$A$2:$V$99,12,FALSE)</f>
        <v>2070</v>
      </c>
      <c r="N38" s="29">
        <f>VLOOKUP($B38,'Unify Report'!$A$2:$V$99,15,FALSE)</f>
        <v>781</v>
      </c>
      <c r="O38" s="31">
        <f>VLOOKUP($B38,'Unify Report'!$A$2:$V$99,16,FALSE)</f>
        <v>690</v>
      </c>
    </row>
    <row r="39" spans="1:15">
      <c r="A39" s="22">
        <v>201710</v>
      </c>
      <c r="B39" s="22" t="s">
        <v>101</v>
      </c>
      <c r="C39" s="22" t="s">
        <v>45</v>
      </c>
      <c r="D39" s="22" t="s">
        <v>143</v>
      </c>
      <c r="E39" s="56" t="s">
        <v>191</v>
      </c>
      <c r="F39" s="56" t="s">
        <v>198</v>
      </c>
      <c r="G39" s="56" t="s">
        <v>207</v>
      </c>
      <c r="H39" s="29">
        <f>VLOOKUP($B39,'Unify Report'!$A$2:$V$99,3,FALSE)</f>
        <v>691.5</v>
      </c>
      <c r="I39" s="30">
        <f>VLOOKUP($B39,'Unify Report'!$A$2:$V$99,4,FALSE)</f>
        <v>714</v>
      </c>
      <c r="J39" s="29">
        <f>VLOOKUP($B39,'Unify Report'!$A$2:$V$99,7,FALSE)</f>
        <v>0</v>
      </c>
      <c r="K39" s="30">
        <f>VLOOKUP($B39,'Unify Report'!$A$2:$V$99,8,FALSE)</f>
        <v>0</v>
      </c>
      <c r="L39" s="29">
        <f>VLOOKUP($B39,'Unify Report'!$A$2:$V$99,11,FALSE)</f>
        <v>708</v>
      </c>
      <c r="M39" s="30">
        <f>VLOOKUP($B39,'Unify Report'!$A$2:$V$99,12,FALSE)</f>
        <v>720</v>
      </c>
      <c r="N39" s="29">
        <f>VLOOKUP($B39,'Unify Report'!$A$2:$V$99,15,FALSE)</f>
        <v>0</v>
      </c>
      <c r="O39" s="31">
        <f>VLOOKUP($B39,'Unify Report'!$A$2:$V$99,16,FALSE)</f>
        <v>0</v>
      </c>
    </row>
    <row r="40" spans="1:15">
      <c r="A40" s="22">
        <v>201710</v>
      </c>
      <c r="B40" s="22" t="s">
        <v>102</v>
      </c>
      <c r="C40" s="22" t="s">
        <v>44</v>
      </c>
      <c r="D40" s="23" t="s">
        <v>144</v>
      </c>
      <c r="E40" s="56" t="s">
        <v>191</v>
      </c>
      <c r="F40" s="56" t="s">
        <v>198</v>
      </c>
      <c r="G40" s="56" t="s">
        <v>207</v>
      </c>
      <c r="H40" s="29">
        <f>VLOOKUP($B40,'Unify Report'!$A$2:$V$99,3,FALSE)</f>
        <v>2427.5</v>
      </c>
      <c r="I40" s="30">
        <f>VLOOKUP($B40,'Unify Report'!$A$2:$V$99,4,FALSE)</f>
        <v>2655.5</v>
      </c>
      <c r="J40" s="29">
        <f>VLOOKUP($B40,'Unify Report'!$A$2:$V$99,7,FALSE)</f>
        <v>799</v>
      </c>
      <c r="K40" s="30">
        <f>VLOOKUP($B40,'Unify Report'!$A$2:$V$99,8,FALSE)</f>
        <v>1213.5</v>
      </c>
      <c r="L40" s="29">
        <f>VLOOKUP($B40,'Unify Report'!$A$2:$V$99,11,FALSE)</f>
        <v>2145</v>
      </c>
      <c r="M40" s="30">
        <f>VLOOKUP($B40,'Unify Report'!$A$2:$V$99,12,FALSE)</f>
        <v>2508</v>
      </c>
      <c r="N40" s="29">
        <f>VLOOKUP($B40,'Unify Report'!$A$2:$V$99,15,FALSE)</f>
        <v>644</v>
      </c>
      <c r="O40" s="31">
        <f>VLOOKUP($B40,'Unify Report'!$A$2:$V$99,16,FALSE)</f>
        <v>720</v>
      </c>
    </row>
    <row r="41" spans="1:15">
      <c r="A41" s="22">
        <v>201710</v>
      </c>
      <c r="B41" s="22" t="s">
        <v>103</v>
      </c>
      <c r="C41" s="22" t="s">
        <v>47</v>
      </c>
      <c r="D41" s="23" t="s">
        <v>145</v>
      </c>
      <c r="E41" s="56" t="s">
        <v>191</v>
      </c>
      <c r="F41" s="56" t="s">
        <v>198</v>
      </c>
      <c r="G41" s="56" t="s">
        <v>207</v>
      </c>
      <c r="H41" s="29">
        <f>VLOOKUP($B41,'Unify Report'!$A$2:$V$99,3,FALSE)</f>
        <v>4506</v>
      </c>
      <c r="I41" s="30">
        <f>VLOOKUP($B41,'Unify Report'!$A$2:$V$99,4,FALSE)</f>
        <v>5226.5</v>
      </c>
      <c r="J41" s="29">
        <f>VLOOKUP($B41,'Unify Report'!$A$2:$V$99,7,FALSE)</f>
        <v>708.5</v>
      </c>
      <c r="K41" s="30">
        <f>VLOOKUP($B41,'Unify Report'!$A$2:$V$99,8,FALSE)</f>
        <v>1047</v>
      </c>
      <c r="L41" s="29">
        <f>VLOOKUP($B41,'Unify Report'!$A$2:$V$99,11,FALSE)</f>
        <v>4565.5</v>
      </c>
      <c r="M41" s="30">
        <f>VLOOKUP($B41,'Unify Report'!$A$2:$V$99,12,FALSE)</f>
        <v>4922</v>
      </c>
      <c r="N41" s="29">
        <f>VLOOKUP($B41,'Unify Report'!$A$2:$V$99,15,FALSE)</f>
        <v>529</v>
      </c>
      <c r="O41" s="31">
        <f>VLOOKUP($B41,'Unify Report'!$A$2:$V$99,16,FALSE)</f>
        <v>1046.5</v>
      </c>
    </row>
    <row r="42" spans="1:15">
      <c r="A42" s="22">
        <v>201710</v>
      </c>
      <c r="B42" s="22" t="s">
        <v>104</v>
      </c>
      <c r="C42" s="22" t="s">
        <v>42</v>
      </c>
      <c r="D42" s="23" t="s">
        <v>146</v>
      </c>
      <c r="E42" s="56" t="s">
        <v>191</v>
      </c>
      <c r="F42" s="56" t="s">
        <v>198</v>
      </c>
      <c r="G42" s="56" t="s">
        <v>207</v>
      </c>
      <c r="H42" s="29">
        <f>VLOOKUP($B42,'Unify Report'!$A$2:$V$99,3,FALSE)</f>
        <v>1052.5</v>
      </c>
      <c r="I42" s="30">
        <f>VLOOKUP($B42,'Unify Report'!$A$2:$V$99,4,FALSE)</f>
        <v>1068</v>
      </c>
      <c r="J42" s="29">
        <f>VLOOKUP($B42,'Unify Report'!$A$2:$V$99,7,FALSE)</f>
        <v>454.5</v>
      </c>
      <c r="K42" s="30">
        <f>VLOOKUP($B42,'Unify Report'!$A$2:$V$99,8,FALSE)</f>
        <v>636</v>
      </c>
      <c r="L42" s="29">
        <f>VLOOKUP($B42,'Unify Report'!$A$2:$V$99,11,FALSE)</f>
        <v>693.5</v>
      </c>
      <c r="M42" s="30">
        <f>VLOOKUP($B42,'Unify Report'!$A$2:$V$99,12,FALSE)</f>
        <v>705</v>
      </c>
      <c r="N42" s="29">
        <f>VLOOKUP($B42,'Unify Report'!$A$2:$V$99,15,FALSE)</f>
        <v>420</v>
      </c>
      <c r="O42" s="31">
        <f>VLOOKUP($B42,'Unify Report'!$A$2:$V$99,16,FALSE)</f>
        <v>588</v>
      </c>
    </row>
    <row r="43" spans="1:15">
      <c r="A43" s="22">
        <v>201710</v>
      </c>
      <c r="B43" s="22" t="s">
        <v>105</v>
      </c>
      <c r="C43" s="22" t="s">
        <v>43</v>
      </c>
      <c r="D43" s="23" t="s">
        <v>147</v>
      </c>
      <c r="E43" s="56" t="s">
        <v>191</v>
      </c>
      <c r="F43" s="56" t="s">
        <v>198</v>
      </c>
      <c r="G43" s="56" t="s">
        <v>207</v>
      </c>
      <c r="H43" s="29">
        <f>VLOOKUP($B43,'Unify Report'!$A$2:$V$99,3,FALSE)</f>
        <v>3431.5</v>
      </c>
      <c r="I43" s="30">
        <f>VLOOKUP($B43,'Unify Report'!$A$2:$V$99,4,FALSE)</f>
        <v>3546.5</v>
      </c>
      <c r="J43" s="29">
        <f>VLOOKUP($B43,'Unify Report'!$A$2:$V$99,7,FALSE)</f>
        <v>640</v>
      </c>
      <c r="K43" s="30">
        <f>VLOOKUP($B43,'Unify Report'!$A$2:$V$99,8,FALSE)</f>
        <v>888</v>
      </c>
      <c r="L43" s="29">
        <f>VLOOKUP($B43,'Unify Report'!$A$2:$V$99,11,FALSE)</f>
        <v>3216</v>
      </c>
      <c r="M43" s="30">
        <f>VLOOKUP($B43,'Unify Report'!$A$2:$V$99,12,FALSE)</f>
        <v>3240</v>
      </c>
      <c r="N43" s="29">
        <f>VLOOKUP($B43,'Unify Report'!$A$2:$V$99,15,FALSE)</f>
        <v>708</v>
      </c>
      <c r="O43" s="31">
        <f>VLOOKUP($B43,'Unify Report'!$A$2:$V$99,16,FALSE)</f>
        <v>840</v>
      </c>
    </row>
    <row r="44" spans="1:15">
      <c r="A44" s="22">
        <v>201710</v>
      </c>
      <c r="B44" s="22" t="s">
        <v>106</v>
      </c>
      <c r="C44" s="22" t="s">
        <v>46</v>
      </c>
      <c r="D44" s="23" t="s">
        <v>148</v>
      </c>
      <c r="E44" s="56" t="s">
        <v>191</v>
      </c>
      <c r="F44" s="56" t="s">
        <v>198</v>
      </c>
      <c r="G44" s="56" t="s">
        <v>207</v>
      </c>
      <c r="H44" s="29">
        <f>VLOOKUP($B44,'Unify Report'!$A$2:$V$99,3,FALSE)</f>
        <v>1075.25</v>
      </c>
      <c r="I44" s="30">
        <f>VLOOKUP($B44,'Unify Report'!$A$2:$V$99,4,FALSE)</f>
        <v>1267</v>
      </c>
      <c r="J44" s="29">
        <f>VLOOKUP($B44,'Unify Report'!$A$2:$V$99,7,FALSE)</f>
        <v>846.5</v>
      </c>
      <c r="K44" s="30">
        <f>VLOOKUP($B44,'Unify Report'!$A$2:$V$99,8,FALSE)</f>
        <v>930.5</v>
      </c>
      <c r="L44" s="29">
        <f>VLOOKUP($B44,'Unify Report'!$A$2:$V$99,11,FALSE)</f>
        <v>770</v>
      </c>
      <c r="M44" s="30">
        <f>VLOOKUP($B44,'Unify Report'!$A$2:$V$99,12,FALSE)</f>
        <v>814</v>
      </c>
      <c r="N44" s="29">
        <f>VLOOKUP($B44,'Unify Report'!$A$2:$V$99,15,FALSE)</f>
        <v>583</v>
      </c>
      <c r="O44" s="31">
        <f>VLOOKUP($B44,'Unify Report'!$A$2:$V$99,16,FALSE)</f>
        <v>572</v>
      </c>
    </row>
    <row r="50" spans="8:15">
      <c r="H50" s="90">
        <f>SUM(H3:H44)</f>
        <v>86779.483333333337</v>
      </c>
      <c r="I50" s="90">
        <f t="shared" ref="I50:O50" si="0">SUM(I3:I44)</f>
        <v>91276.166666666657</v>
      </c>
      <c r="J50" s="90">
        <f t="shared" si="0"/>
        <v>38685.799999999996</v>
      </c>
      <c r="K50" s="90">
        <f t="shared" si="0"/>
        <v>37915.533333333326</v>
      </c>
      <c r="L50" s="90">
        <f t="shared" si="0"/>
        <v>72837.433333333334</v>
      </c>
      <c r="M50" s="90">
        <f t="shared" si="0"/>
        <v>76041.5</v>
      </c>
      <c r="N50" s="90">
        <f t="shared" si="0"/>
        <v>29687.083333333332</v>
      </c>
      <c r="O50" s="90">
        <f t="shared" si="0"/>
        <v>27109.5</v>
      </c>
    </row>
  </sheetData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2"/>
  <sheetViews>
    <sheetView showGridLines="0" tabSelected="1" workbookViewId="0">
      <pane ySplit="5" topLeftCell="A22" activePane="bottomLeft" state="frozenSplit"/>
      <selection pane="bottomLeft" sqref="A1:XFD1048576"/>
    </sheetView>
  </sheetViews>
  <sheetFormatPr defaultRowHeight="15"/>
  <cols>
    <col min="1" max="1" width="3.42578125" customWidth="1"/>
    <col min="3" max="3" width="33.140625" customWidth="1"/>
    <col min="5" max="5" width="2.85546875" customWidth="1"/>
    <col min="6" max="9" width="10.28515625" customWidth="1"/>
    <col min="10" max="10" width="11" customWidth="1"/>
    <col min="11" max="11" width="0" hidden="1" customWidth="1"/>
    <col min="12" max="12" width="9.42578125" customWidth="1"/>
    <col min="13" max="13" width="0" style="18" hidden="1" customWidth="1"/>
    <col min="15" max="15" width="0" hidden="1" customWidth="1"/>
    <col min="16" max="16" width="3.42578125" customWidth="1"/>
    <col min="17" max="17" width="60.140625" customWidth="1"/>
  </cols>
  <sheetData>
    <row r="1" spans="2:17" ht="15.75" thickBot="1"/>
    <row r="2" spans="2:17" ht="15.75" thickBot="1">
      <c r="B2" s="101">
        <v>43040</v>
      </c>
      <c r="F2" s="16" t="s">
        <v>180</v>
      </c>
      <c r="G2" s="17">
        <v>30</v>
      </c>
    </row>
    <row r="4" spans="2:17" s="5" customFormat="1" ht="36" customHeight="1">
      <c r="D4" s="19"/>
      <c r="E4"/>
      <c r="F4" s="102" t="s">
        <v>175</v>
      </c>
      <c r="G4" s="107"/>
      <c r="H4" s="107"/>
      <c r="I4" s="103"/>
      <c r="J4" s="105" t="s">
        <v>179</v>
      </c>
      <c r="K4" s="106"/>
      <c r="L4" s="105" t="s">
        <v>181</v>
      </c>
      <c r="M4" s="106"/>
      <c r="N4" s="104" t="s">
        <v>182</v>
      </c>
      <c r="O4" s="104"/>
    </row>
    <row r="5" spans="2:17" s="5" customFormat="1">
      <c r="B5" s="20" t="s">
        <v>149</v>
      </c>
      <c r="C5" s="20" t="s">
        <v>183</v>
      </c>
      <c r="D5" s="21" t="s">
        <v>184</v>
      </c>
      <c r="E5"/>
      <c r="F5" s="91" t="s">
        <v>176</v>
      </c>
      <c r="G5" s="92" t="s">
        <v>177</v>
      </c>
      <c r="H5" s="27" t="s">
        <v>178</v>
      </c>
      <c r="I5" s="28" t="s">
        <v>276</v>
      </c>
      <c r="J5" s="26" t="s">
        <v>150</v>
      </c>
      <c r="K5" s="28" t="s">
        <v>151</v>
      </c>
      <c r="L5" s="26" t="s">
        <v>150</v>
      </c>
      <c r="M5" s="49" t="s">
        <v>151</v>
      </c>
      <c r="N5" s="26" t="s">
        <v>150</v>
      </c>
      <c r="O5" s="28" t="s">
        <v>151</v>
      </c>
      <c r="Q5" s="5" t="s">
        <v>290</v>
      </c>
    </row>
    <row r="6" spans="2:17">
      <c r="B6" s="22" t="s">
        <v>65</v>
      </c>
      <c r="C6" s="22" t="s">
        <v>17</v>
      </c>
      <c r="D6" s="100" t="s">
        <v>107</v>
      </c>
      <c r="F6" s="29">
        <f>VLOOKUP($B6,'Unify Report'!$A$2:$V$98,19,FALSE)</f>
        <v>5558.75</v>
      </c>
      <c r="G6" s="30">
        <f>VLOOKUP($B6,'Unify Report'!$A$2:$V$98,20,FALSE)</f>
        <v>4068.25</v>
      </c>
      <c r="H6" s="96">
        <f>F6/G6</f>
        <v>1.3663737479260125</v>
      </c>
      <c r="I6" s="93">
        <f>F6-G6</f>
        <v>1490.5</v>
      </c>
      <c r="J6" s="51">
        <f>VLOOKUP($D6,Beddays_Data!$C$2:$E$202,2,FALSE)</f>
        <v>743</v>
      </c>
      <c r="K6" s="31">
        <f>VLOOKUP($D6,Beddays_Data!$C$2:$E$202,3,FALSE)</f>
        <v>720</v>
      </c>
      <c r="L6" s="29">
        <f t="shared" ref="L6:L51" si="0">$J6/$G$2</f>
        <v>24.766666666666666</v>
      </c>
      <c r="M6" s="31">
        <f t="shared" ref="M6:M51" si="1">$K6/$G$2</f>
        <v>24</v>
      </c>
      <c r="N6" s="32">
        <f t="shared" ref="N6:N52" si="2">$F6/$J6</f>
        <v>7.481493943472409</v>
      </c>
      <c r="O6" s="33">
        <f t="shared" ref="O6:O52" si="3">$F6/$K6</f>
        <v>7.7204861111111107</v>
      </c>
      <c r="Q6" s="22"/>
    </row>
    <row r="7" spans="2:17">
      <c r="B7" s="22" t="s">
        <v>66</v>
      </c>
      <c r="C7" s="22" t="s">
        <v>20</v>
      </c>
      <c r="D7" s="22" t="s">
        <v>108</v>
      </c>
      <c r="F7" s="29">
        <f>VLOOKUP($B7,'Unify Report'!$A$2:$V$98,19,FALSE)</f>
        <v>8142.75</v>
      </c>
      <c r="G7" s="30">
        <f>VLOOKUP($B7,'Unify Report'!$A$2:$V$98,20,FALSE)</f>
        <v>8184.3333333333303</v>
      </c>
      <c r="H7" s="96">
        <f t="shared" ref="H7:H52" si="4">F7/G7</f>
        <v>0.99491915448214108</v>
      </c>
      <c r="I7" s="93">
        <f t="shared" ref="I7:I52" si="5">F7-G7</f>
        <v>-41.583333333330302</v>
      </c>
      <c r="J7" s="51">
        <f>VLOOKUP($D7,Beddays_Data!$C$2:$E$202,2,FALSE)</f>
        <v>724</v>
      </c>
      <c r="K7" s="31">
        <f>VLOOKUP($D7,Beddays_Data!$C$2:$E$202,3,FALSE)</f>
        <v>840</v>
      </c>
      <c r="L7" s="29">
        <f t="shared" si="0"/>
        <v>24.133333333333333</v>
      </c>
      <c r="M7" s="31">
        <f t="shared" si="1"/>
        <v>28</v>
      </c>
      <c r="N7" s="32">
        <f t="shared" si="2"/>
        <v>11.24689226519337</v>
      </c>
      <c r="O7" s="33">
        <f t="shared" si="3"/>
        <v>9.6937499999999996</v>
      </c>
      <c r="Q7" s="22"/>
    </row>
    <row r="8" spans="2:17">
      <c r="B8" s="22" t="s">
        <v>67</v>
      </c>
      <c r="C8" s="22" t="s">
        <v>19</v>
      </c>
      <c r="D8" s="22" t="s">
        <v>109</v>
      </c>
      <c r="F8" s="29">
        <f>VLOOKUP($B8,'Unify Report'!$A$2:$V$98,19,FALSE)</f>
        <v>7754.916666666667</v>
      </c>
      <c r="G8" s="30">
        <f>VLOOKUP($B8,'Unify Report'!$A$2:$V$98,20,FALSE)</f>
        <v>6934.5</v>
      </c>
      <c r="H8" s="96">
        <f t="shared" si="4"/>
        <v>1.1183094190881342</v>
      </c>
      <c r="I8" s="93">
        <f t="shared" si="5"/>
        <v>820.41666666666697</v>
      </c>
      <c r="J8" s="51">
        <f>VLOOKUP($D8,Beddays_Data!$C$2:$E$202,2,FALSE)</f>
        <v>848</v>
      </c>
      <c r="K8" s="31">
        <f>VLOOKUP($D8,Beddays_Data!$C$2:$E$202,3,FALSE)</f>
        <v>900</v>
      </c>
      <c r="L8" s="29">
        <f t="shared" si="0"/>
        <v>28.266666666666666</v>
      </c>
      <c r="M8" s="31">
        <f t="shared" si="1"/>
        <v>30</v>
      </c>
      <c r="N8" s="32">
        <f t="shared" si="2"/>
        <v>9.1449488993710695</v>
      </c>
      <c r="O8" s="33">
        <f t="shared" si="3"/>
        <v>8.6165740740740748</v>
      </c>
      <c r="Q8" s="22"/>
    </row>
    <row r="9" spans="2:17">
      <c r="B9" s="22" t="s">
        <v>68</v>
      </c>
      <c r="C9" s="22" t="s">
        <v>13</v>
      </c>
      <c r="D9" s="22" t="s">
        <v>110</v>
      </c>
      <c r="F9" s="29">
        <f>VLOOKUP($B9,'Unify Report'!$A$2:$V$98,19,FALSE)</f>
        <v>5074.583333333333</v>
      </c>
      <c r="G9" s="30">
        <f>VLOOKUP($B9,'Unify Report'!$A$2:$V$98,20,FALSE)</f>
        <v>5202.5333333333338</v>
      </c>
      <c r="H9" s="96">
        <f t="shared" si="4"/>
        <v>0.97540621235808178</v>
      </c>
      <c r="I9" s="93">
        <f t="shared" si="5"/>
        <v>-127.95000000000073</v>
      </c>
      <c r="J9" s="51">
        <f>VLOOKUP($D9,Beddays_Data!$C$2:$E$202,2,FALSE)</f>
        <v>684</v>
      </c>
      <c r="K9" s="31">
        <f>VLOOKUP($D9,Beddays_Data!$C$2:$E$202,3,FALSE)</f>
        <v>750</v>
      </c>
      <c r="L9" s="29">
        <f t="shared" si="0"/>
        <v>22.8</v>
      </c>
      <c r="M9" s="31">
        <f t="shared" si="1"/>
        <v>25</v>
      </c>
      <c r="N9" s="32">
        <f t="shared" si="2"/>
        <v>7.418981481481481</v>
      </c>
      <c r="O9" s="33">
        <f t="shared" si="3"/>
        <v>6.766111111111111</v>
      </c>
      <c r="Q9" s="22"/>
    </row>
    <row r="10" spans="2:17">
      <c r="B10" s="22" t="s">
        <v>69</v>
      </c>
      <c r="C10" s="22" t="s">
        <v>18</v>
      </c>
      <c r="D10" s="22" t="s">
        <v>111</v>
      </c>
      <c r="F10" s="29">
        <f>VLOOKUP($B10,'Unify Report'!$A$2:$V$98,19,FALSE)</f>
        <v>3018.75</v>
      </c>
      <c r="G10" s="30">
        <f>VLOOKUP($B10,'Unify Report'!$A$2:$V$98,20,FALSE)</f>
        <v>3116.5</v>
      </c>
      <c r="H10" s="96">
        <f t="shared" si="4"/>
        <v>0.96863468634686345</v>
      </c>
      <c r="I10" s="93">
        <f t="shared" si="5"/>
        <v>-97.75</v>
      </c>
      <c r="J10" s="51">
        <f>VLOOKUP($D10,Beddays_Data!$C$2:$E$202,2,FALSE)</f>
        <v>491</v>
      </c>
      <c r="K10" s="31">
        <f>VLOOKUP($D10,Beddays_Data!$C$2:$E$202,3,FALSE)</f>
        <v>510</v>
      </c>
      <c r="L10" s="29">
        <f t="shared" si="0"/>
        <v>16.366666666666667</v>
      </c>
      <c r="M10" s="31">
        <f t="shared" si="1"/>
        <v>17</v>
      </c>
      <c r="N10" s="32">
        <f t="shared" si="2"/>
        <v>6.14816700610998</v>
      </c>
      <c r="O10" s="33">
        <f t="shared" si="3"/>
        <v>5.9191176470588234</v>
      </c>
      <c r="Q10" s="22"/>
    </row>
    <row r="11" spans="2:17">
      <c r="B11" s="22" t="s">
        <v>70</v>
      </c>
      <c r="C11" s="22" t="s">
        <v>15</v>
      </c>
      <c r="D11" s="22" t="s">
        <v>112</v>
      </c>
      <c r="F11" s="29">
        <f>VLOOKUP($B11,'Unify Report'!$A$2:$V$98,19,FALSE)</f>
        <v>5036.333333333333</v>
      </c>
      <c r="G11" s="30">
        <f>VLOOKUP($B11,'Unify Report'!$A$2:$V$98,20,FALSE)</f>
        <v>4658.5</v>
      </c>
      <c r="H11" s="96">
        <f t="shared" si="4"/>
        <v>1.0811062216020892</v>
      </c>
      <c r="I11" s="93">
        <f t="shared" si="5"/>
        <v>377.83333333333303</v>
      </c>
      <c r="J11" s="51">
        <f>VLOOKUP($D11,Beddays_Data!$C$2:$E$202,2,FALSE)</f>
        <v>718</v>
      </c>
      <c r="K11" s="31">
        <f>VLOOKUP($D11,Beddays_Data!$C$2:$E$202,3,FALSE)</f>
        <v>750</v>
      </c>
      <c r="L11" s="29">
        <f t="shared" si="0"/>
        <v>23.933333333333334</v>
      </c>
      <c r="M11" s="31">
        <f t="shared" si="1"/>
        <v>25</v>
      </c>
      <c r="N11" s="32">
        <f t="shared" si="2"/>
        <v>7.01439182915506</v>
      </c>
      <c r="O11" s="33">
        <f t="shared" si="3"/>
        <v>6.7151111111111108</v>
      </c>
      <c r="Q11" s="22"/>
    </row>
    <row r="12" spans="2:17">
      <c r="B12" s="22" t="s">
        <v>71</v>
      </c>
      <c r="C12" s="22" t="s">
        <v>22</v>
      </c>
      <c r="D12" s="22" t="s">
        <v>113</v>
      </c>
      <c r="F12" s="29">
        <f>VLOOKUP($B12,'Unify Report'!$A$2:$V$98,19,FALSE)</f>
        <v>3469.333333333333</v>
      </c>
      <c r="G12" s="30">
        <f>VLOOKUP($B12,'Unify Report'!$A$2:$V$98,20,FALSE)</f>
        <v>3303.5</v>
      </c>
      <c r="H12" s="96">
        <f t="shared" si="4"/>
        <v>1.0501992835881135</v>
      </c>
      <c r="I12" s="93">
        <f t="shared" si="5"/>
        <v>165.83333333333303</v>
      </c>
      <c r="J12" s="51">
        <f>VLOOKUP($D12,Beddays_Data!$C$2:$E$202,2,FALSE)</f>
        <v>589</v>
      </c>
      <c r="K12" s="31">
        <f>VLOOKUP($D12,Beddays_Data!$C$2:$E$202,3,FALSE)</f>
        <v>600</v>
      </c>
      <c r="L12" s="29">
        <f t="shared" si="0"/>
        <v>19.633333333333333</v>
      </c>
      <c r="M12" s="31">
        <f t="shared" si="1"/>
        <v>20</v>
      </c>
      <c r="N12" s="32">
        <f t="shared" si="2"/>
        <v>5.8902093944538763</v>
      </c>
      <c r="O12" s="33">
        <f t="shared" si="3"/>
        <v>5.7822222222222219</v>
      </c>
      <c r="Q12" s="22"/>
    </row>
    <row r="13" spans="2:17">
      <c r="B13" s="22" t="s">
        <v>72</v>
      </c>
      <c r="C13" s="22" t="s">
        <v>23</v>
      </c>
      <c r="D13" s="22" t="s">
        <v>114</v>
      </c>
      <c r="F13" s="29">
        <f>VLOOKUP($B13,'Unify Report'!$A$2:$V$98,19,FALSE)</f>
        <v>4331.3999999999996</v>
      </c>
      <c r="G13" s="30">
        <f>VLOOKUP($B13,'Unify Report'!$A$2:$V$98,20,FALSE)</f>
        <v>4154.4999999999964</v>
      </c>
      <c r="H13" s="96">
        <f t="shared" si="4"/>
        <v>1.0425803345769655</v>
      </c>
      <c r="I13" s="93">
        <f t="shared" si="5"/>
        <v>176.90000000000327</v>
      </c>
      <c r="J13" s="51">
        <f>VLOOKUP($D13,Beddays_Data!$C$2:$E$202,2,FALSE)</f>
        <v>373</v>
      </c>
      <c r="K13" s="31">
        <f>VLOOKUP($D13,Beddays_Data!$C$2:$E$202,3,FALSE)</f>
        <v>420</v>
      </c>
      <c r="L13" s="29">
        <f t="shared" si="0"/>
        <v>12.433333333333334</v>
      </c>
      <c r="M13" s="31">
        <f t="shared" si="1"/>
        <v>14</v>
      </c>
      <c r="N13" s="32">
        <f t="shared" si="2"/>
        <v>11.612332439678283</v>
      </c>
      <c r="O13" s="33">
        <f t="shared" si="3"/>
        <v>10.312857142857142</v>
      </c>
      <c r="Q13" s="22"/>
    </row>
    <row r="14" spans="2:17">
      <c r="B14" s="22" t="s">
        <v>73</v>
      </c>
      <c r="C14" s="22" t="s">
        <v>16</v>
      </c>
      <c r="D14" s="22" t="s">
        <v>115</v>
      </c>
      <c r="F14" s="29">
        <f>VLOOKUP($B14,'Unify Report'!$A$2:$V$98,19,FALSE)</f>
        <v>4447.0833333333339</v>
      </c>
      <c r="G14" s="30">
        <f>VLOOKUP($B14,'Unify Report'!$A$2:$V$98,20,FALSE)</f>
        <v>3484.25</v>
      </c>
      <c r="H14" s="96">
        <f t="shared" si="4"/>
        <v>1.2763387625266081</v>
      </c>
      <c r="I14" s="93">
        <f t="shared" si="5"/>
        <v>962.83333333333394</v>
      </c>
      <c r="J14" s="51">
        <f>VLOOKUP($D14,Beddays_Data!$C$2:$E$202,2,FALSE)</f>
        <v>595</v>
      </c>
      <c r="K14" s="31">
        <f>VLOOKUP($D14,Beddays_Data!$C$2:$E$202,3,FALSE)</f>
        <v>600</v>
      </c>
      <c r="L14" s="29">
        <f t="shared" si="0"/>
        <v>19.833333333333332</v>
      </c>
      <c r="M14" s="31">
        <f t="shared" si="1"/>
        <v>20</v>
      </c>
      <c r="N14" s="32">
        <f t="shared" si="2"/>
        <v>7.4740896358543427</v>
      </c>
      <c r="O14" s="33">
        <f t="shared" si="3"/>
        <v>7.4118055555555564</v>
      </c>
      <c r="Q14" s="22"/>
    </row>
    <row r="15" spans="2:17">
      <c r="B15" s="22" t="s">
        <v>74</v>
      </c>
      <c r="C15" s="22" t="s">
        <v>14</v>
      </c>
      <c r="D15" s="22" t="s">
        <v>116</v>
      </c>
      <c r="F15" s="29">
        <f>VLOOKUP($B15,'Unify Report'!$A$2:$V$98,19,FALSE)</f>
        <v>3700.75</v>
      </c>
      <c r="G15" s="30">
        <f>VLOOKUP($B15,'Unify Report'!$A$2:$V$98,20,FALSE)</f>
        <v>3606</v>
      </c>
      <c r="H15" s="96">
        <f t="shared" si="4"/>
        <v>1.0262756516916252</v>
      </c>
      <c r="I15" s="93">
        <f t="shared" si="5"/>
        <v>94.75</v>
      </c>
      <c r="J15" s="51">
        <f>VLOOKUP($D15,Beddays_Data!$C$2:$E$202,2,FALSE)</f>
        <v>537</v>
      </c>
      <c r="K15" s="31">
        <f>VLOOKUP($D15,Beddays_Data!$C$2:$E$202,3,FALSE)</f>
        <v>540</v>
      </c>
      <c r="L15" s="29">
        <f t="shared" si="0"/>
        <v>17.899999999999999</v>
      </c>
      <c r="M15" s="31">
        <f t="shared" si="1"/>
        <v>18</v>
      </c>
      <c r="N15" s="32">
        <f t="shared" si="2"/>
        <v>6.8915270018621975</v>
      </c>
      <c r="O15" s="33">
        <f t="shared" si="3"/>
        <v>6.8532407407407403</v>
      </c>
      <c r="Q15" s="22"/>
    </row>
    <row r="16" spans="2:17">
      <c r="B16" s="22" t="s">
        <v>75</v>
      </c>
      <c r="C16" s="22" t="s">
        <v>21</v>
      </c>
      <c r="D16" s="22" t="s">
        <v>117</v>
      </c>
      <c r="F16" s="29">
        <f>VLOOKUP($B16,'Unify Report'!$A$2:$V$98,19,FALSE)</f>
        <v>4257.75</v>
      </c>
      <c r="G16" s="30">
        <f>VLOOKUP($B16,'Unify Report'!$A$2:$V$98,20,FALSE)</f>
        <v>4055.75</v>
      </c>
      <c r="H16" s="96">
        <f t="shared" si="4"/>
        <v>1.04980583122727</v>
      </c>
      <c r="I16" s="93">
        <f t="shared" si="5"/>
        <v>202</v>
      </c>
      <c r="J16" s="51">
        <f>VLOOKUP($D16,Beddays_Data!$C$2:$E$202,2,FALSE)</f>
        <v>706</v>
      </c>
      <c r="K16" s="31">
        <f>VLOOKUP($D16,Beddays_Data!$C$2:$E$202,3,FALSE)</f>
        <v>720</v>
      </c>
      <c r="L16" s="29">
        <f t="shared" si="0"/>
        <v>23.533333333333335</v>
      </c>
      <c r="M16" s="31">
        <f t="shared" si="1"/>
        <v>24</v>
      </c>
      <c r="N16" s="32">
        <f t="shared" si="2"/>
        <v>6.0308073654390935</v>
      </c>
      <c r="O16" s="33">
        <f t="shared" si="3"/>
        <v>5.9135416666666663</v>
      </c>
      <c r="Q16" s="22"/>
    </row>
    <row r="17" spans="2:17">
      <c r="B17" s="22" t="s">
        <v>76</v>
      </c>
      <c r="C17" s="22" t="s">
        <v>24</v>
      </c>
      <c r="D17" s="23" t="s">
        <v>118</v>
      </c>
      <c r="F17" s="29">
        <f>VLOOKUP($B17,'Unify Report'!$A$2:$V$98,19,FALSE)</f>
        <v>5187.25</v>
      </c>
      <c r="G17" s="30">
        <f>VLOOKUP($B17,'Unify Report'!$A$2:$V$98,20,FALSE)</f>
        <v>4937.5</v>
      </c>
      <c r="H17" s="96">
        <f t="shared" si="4"/>
        <v>1.0505822784810126</v>
      </c>
      <c r="I17" s="93">
        <f t="shared" si="5"/>
        <v>249.75</v>
      </c>
      <c r="J17" s="51">
        <f>VLOOKUP($D17,Beddays_Data!$C$2:$E$202,2,FALSE)</f>
        <v>875</v>
      </c>
      <c r="K17" s="31">
        <f>VLOOKUP($D17,Beddays_Data!$C$2:$E$202,3,FALSE)</f>
        <v>900</v>
      </c>
      <c r="L17" s="29">
        <f t="shared" si="0"/>
        <v>29.166666666666668</v>
      </c>
      <c r="M17" s="31">
        <f t="shared" si="1"/>
        <v>30</v>
      </c>
      <c r="N17" s="32">
        <f t="shared" si="2"/>
        <v>5.9282857142857139</v>
      </c>
      <c r="O17" s="33">
        <f t="shared" si="3"/>
        <v>5.7636111111111115</v>
      </c>
      <c r="Q17" s="22"/>
    </row>
    <row r="18" spans="2:17">
      <c r="B18" s="22" t="s">
        <v>77</v>
      </c>
      <c r="C18" s="22" t="s">
        <v>25</v>
      </c>
      <c r="D18" s="23" t="s">
        <v>119</v>
      </c>
      <c r="F18" s="29">
        <f>VLOOKUP($B18,'Unify Report'!$A$2:$V$98,19,FALSE)</f>
        <v>5178.25</v>
      </c>
      <c r="G18" s="30">
        <f>VLOOKUP($B18,'Unify Report'!$A$2:$V$98,20,FALSE)</f>
        <v>5153</v>
      </c>
      <c r="H18" s="96">
        <f t="shared" si="4"/>
        <v>1.0049000582185135</v>
      </c>
      <c r="I18" s="93">
        <f t="shared" si="5"/>
        <v>25.25</v>
      </c>
      <c r="J18" s="51">
        <f>VLOOKUP($D18,Beddays_Data!$C$2:$E$202,2,FALSE)</f>
        <v>876</v>
      </c>
      <c r="K18" s="31">
        <f>VLOOKUP($D18,Beddays_Data!$C$2:$E$202,3,FALSE)</f>
        <v>900</v>
      </c>
      <c r="L18" s="29">
        <f t="shared" si="0"/>
        <v>29.2</v>
      </c>
      <c r="M18" s="31">
        <f t="shared" si="1"/>
        <v>30</v>
      </c>
      <c r="N18" s="32">
        <f t="shared" si="2"/>
        <v>5.9112442922374431</v>
      </c>
      <c r="O18" s="33">
        <f t="shared" si="3"/>
        <v>5.7536111111111108</v>
      </c>
      <c r="Q18" s="22"/>
    </row>
    <row r="19" spans="2:17" s="5" customFormat="1">
      <c r="B19" s="34" t="s">
        <v>60</v>
      </c>
      <c r="C19" s="36"/>
      <c r="D19" s="37"/>
      <c r="F19" s="38">
        <f>SUM(F6:F18)</f>
        <v>65157.900000000009</v>
      </c>
      <c r="G19" s="39">
        <f>SUM(G6:G18)</f>
        <v>60859.116666666654</v>
      </c>
      <c r="H19" s="97">
        <f t="shared" si="4"/>
        <v>1.0706349938806761</v>
      </c>
      <c r="I19" s="94">
        <f t="shared" si="5"/>
        <v>4298.7833333333547</v>
      </c>
      <c r="J19" s="48">
        <f>SUM(J6:J18)</f>
        <v>8759</v>
      </c>
      <c r="K19" s="39">
        <f>SUM(K6:K18)</f>
        <v>9150</v>
      </c>
      <c r="L19" s="38">
        <f t="shared" si="0"/>
        <v>291.96666666666664</v>
      </c>
      <c r="M19" s="40">
        <f t="shared" si="1"/>
        <v>305</v>
      </c>
      <c r="N19" s="41">
        <f t="shared" si="2"/>
        <v>7.4389656353465021</v>
      </c>
      <c r="O19" s="42">
        <f t="shared" si="3"/>
        <v>7.121081967213116</v>
      </c>
      <c r="Q19" s="20"/>
    </row>
    <row r="20" spans="2:17">
      <c r="B20" s="22" t="s">
        <v>78</v>
      </c>
      <c r="C20" s="22" t="s">
        <v>27</v>
      </c>
      <c r="D20" s="22" t="s">
        <v>120</v>
      </c>
      <c r="F20" s="29">
        <f>VLOOKUP($B20,'Unify Report'!$A$2:$V$98,19,FALSE)</f>
        <v>3784.5</v>
      </c>
      <c r="G20" s="30">
        <f>VLOOKUP($B20,'Unify Report'!$A$2:$V$98,20,FALSE)</f>
        <v>3815.5</v>
      </c>
      <c r="H20" s="96">
        <f t="shared" si="4"/>
        <v>0.99187524570829511</v>
      </c>
      <c r="I20" s="93">
        <f t="shared" si="5"/>
        <v>-31</v>
      </c>
      <c r="J20" s="51">
        <f>VLOOKUP($D20,Beddays_Data!$C$2:$E$202,2,FALSE)</f>
        <v>253</v>
      </c>
      <c r="K20" s="31">
        <f>VLOOKUP($D20,Beddays_Data!$C$2:$E$202,3,FALSE)</f>
        <v>330</v>
      </c>
      <c r="L20" s="29">
        <f t="shared" si="0"/>
        <v>8.4333333333333336</v>
      </c>
      <c r="M20" s="31">
        <f t="shared" si="1"/>
        <v>11</v>
      </c>
      <c r="N20" s="32">
        <f t="shared" si="2"/>
        <v>14.958498023715414</v>
      </c>
      <c r="O20" s="33">
        <f t="shared" si="3"/>
        <v>11.468181818181819</v>
      </c>
      <c r="Q20" s="22"/>
    </row>
    <row r="21" spans="2:17">
      <c r="B21" s="22" t="s">
        <v>79</v>
      </c>
      <c r="C21" s="22" t="s">
        <v>30</v>
      </c>
      <c r="D21" s="22" t="s">
        <v>121</v>
      </c>
      <c r="F21" s="29">
        <f>VLOOKUP($B21,'Unify Report'!$A$2:$V$98,19,FALSE)</f>
        <v>12147</v>
      </c>
      <c r="G21" s="30">
        <f>VLOOKUP($B21,'Unify Report'!$A$2:$V$98,20,FALSE)</f>
        <v>12566</v>
      </c>
      <c r="H21" s="96">
        <f t="shared" si="4"/>
        <v>0.96665605602419225</v>
      </c>
      <c r="I21" s="93">
        <f t="shared" si="5"/>
        <v>-419</v>
      </c>
      <c r="J21" s="51">
        <f>VLOOKUP($D21,Beddays_Data!$C$2:$E$202,2,FALSE)</f>
        <v>662</v>
      </c>
      <c r="K21" s="31">
        <f>VLOOKUP($D21,Beddays_Data!$C$2:$E$202,3,FALSE)</f>
        <v>720</v>
      </c>
      <c r="L21" s="29">
        <f t="shared" si="0"/>
        <v>22.066666666666666</v>
      </c>
      <c r="M21" s="31">
        <f t="shared" si="1"/>
        <v>24</v>
      </c>
      <c r="N21" s="32">
        <f t="shared" si="2"/>
        <v>18.34894259818731</v>
      </c>
      <c r="O21" s="33">
        <f t="shared" si="3"/>
        <v>16.870833333333334</v>
      </c>
      <c r="Q21" s="22"/>
    </row>
    <row r="22" spans="2:17">
      <c r="B22" s="22" t="s">
        <v>80</v>
      </c>
      <c r="C22" s="22" t="s">
        <v>29</v>
      </c>
      <c r="D22" s="22" t="s">
        <v>122</v>
      </c>
      <c r="F22" s="29">
        <f>VLOOKUP($B22,'Unify Report'!$A$2:$V$98,19,FALSE)</f>
        <v>4364.25</v>
      </c>
      <c r="G22" s="30">
        <f>VLOOKUP($B22,'Unify Report'!$A$2:$V$98,20,FALSE)</f>
        <v>3804</v>
      </c>
      <c r="H22" s="96">
        <f t="shared" si="4"/>
        <v>1.1472791798107256</v>
      </c>
      <c r="I22" s="93">
        <f t="shared" si="5"/>
        <v>560.25</v>
      </c>
      <c r="J22" s="51">
        <f>VLOOKUP($D22,Beddays_Data!$C$2:$E$202,2,FALSE)</f>
        <v>675</v>
      </c>
      <c r="K22" s="31">
        <f>VLOOKUP($D22,Beddays_Data!$C$2:$E$202,3,FALSE)</f>
        <v>720</v>
      </c>
      <c r="L22" s="29">
        <f t="shared" si="0"/>
        <v>22.5</v>
      </c>
      <c r="M22" s="31">
        <f t="shared" si="1"/>
        <v>24</v>
      </c>
      <c r="N22" s="32">
        <f t="shared" si="2"/>
        <v>6.4655555555555555</v>
      </c>
      <c r="O22" s="33">
        <f t="shared" si="3"/>
        <v>6.0614583333333334</v>
      </c>
      <c r="Q22" s="22"/>
    </row>
    <row r="23" spans="2:17">
      <c r="B23" s="22" t="s">
        <v>81</v>
      </c>
      <c r="C23" s="22" t="s">
        <v>28</v>
      </c>
      <c r="D23" s="22" t="s">
        <v>123</v>
      </c>
      <c r="F23" s="29">
        <f>VLOOKUP($B23,'Unify Report'!$A$2:$V$98,19,FALSE)</f>
        <v>4096.5</v>
      </c>
      <c r="G23" s="30">
        <f>VLOOKUP($B23,'Unify Report'!$A$2:$V$98,20,FALSE)</f>
        <v>3840</v>
      </c>
      <c r="H23" s="96">
        <f t="shared" si="4"/>
        <v>1.0667968750000001</v>
      </c>
      <c r="I23" s="93">
        <f t="shared" si="5"/>
        <v>256.5</v>
      </c>
      <c r="J23" s="51">
        <f>VLOOKUP($D23,Beddays_Data!$C$2:$E$202,2,FALSE)</f>
        <v>704</v>
      </c>
      <c r="K23" s="31">
        <f>VLOOKUP($D23,Beddays_Data!$C$2:$E$202,3,FALSE)</f>
        <v>720</v>
      </c>
      <c r="L23" s="29">
        <f t="shared" si="0"/>
        <v>23.466666666666665</v>
      </c>
      <c r="M23" s="31">
        <f t="shared" si="1"/>
        <v>24</v>
      </c>
      <c r="N23" s="32">
        <f t="shared" si="2"/>
        <v>5.8188920454545459</v>
      </c>
      <c r="O23" s="33">
        <f t="shared" si="3"/>
        <v>5.6895833333333332</v>
      </c>
      <c r="Q23" s="22"/>
    </row>
    <row r="24" spans="2:17">
      <c r="B24" s="22" t="s">
        <v>82</v>
      </c>
      <c r="C24" s="22" t="s">
        <v>26</v>
      </c>
      <c r="D24" s="22" t="s">
        <v>124</v>
      </c>
      <c r="F24" s="29">
        <f>VLOOKUP($B24,'Unify Report'!$A$2:$V$98,19,FALSE)</f>
        <v>4189</v>
      </c>
      <c r="G24" s="30">
        <f>VLOOKUP($B24,'Unify Report'!$A$2:$V$98,20,FALSE)</f>
        <v>4031.9999999999964</v>
      </c>
      <c r="H24" s="96">
        <f t="shared" si="4"/>
        <v>1.038938492063493</v>
      </c>
      <c r="I24" s="93">
        <f t="shared" si="5"/>
        <v>157.00000000000364</v>
      </c>
      <c r="J24" s="51">
        <f>VLOOKUP($D24,Beddays_Data!$C$2:$E$202,2,FALSE)</f>
        <v>685</v>
      </c>
      <c r="K24" s="31">
        <f>VLOOKUP($D24,Beddays_Data!$C$2:$E$202,3,FALSE)</f>
        <v>720</v>
      </c>
      <c r="L24" s="29">
        <f t="shared" si="0"/>
        <v>22.833333333333332</v>
      </c>
      <c r="M24" s="31">
        <f t="shared" si="1"/>
        <v>24</v>
      </c>
      <c r="N24" s="32">
        <f t="shared" si="2"/>
        <v>6.1153284671532848</v>
      </c>
      <c r="O24" s="33">
        <f t="shared" si="3"/>
        <v>5.8180555555555555</v>
      </c>
      <c r="Q24" s="22"/>
    </row>
    <row r="25" spans="2:17">
      <c r="B25" s="22" t="s">
        <v>83</v>
      </c>
      <c r="C25" s="22" t="s">
        <v>31</v>
      </c>
      <c r="D25" s="22" t="s">
        <v>125</v>
      </c>
      <c r="F25" s="29">
        <f>VLOOKUP($B25,'Unify Report'!$A$2:$V$98,19,FALSE)</f>
        <v>6092.25</v>
      </c>
      <c r="G25" s="30">
        <f>VLOOKUP($B25,'Unify Report'!$A$2:$V$98,20,FALSE)</f>
        <v>6241.666666666657</v>
      </c>
      <c r="H25" s="96">
        <f t="shared" si="4"/>
        <v>0.97606141522029521</v>
      </c>
      <c r="I25" s="93">
        <f t="shared" si="5"/>
        <v>-149.41666666665697</v>
      </c>
      <c r="J25" s="51">
        <f>VLOOKUP($D25,Beddays_Data!$C$2:$E$202,2,FALSE)</f>
        <v>772</v>
      </c>
      <c r="K25" s="31">
        <f>VLOOKUP($D25,Beddays_Data!$C$2:$E$202,3,FALSE)</f>
        <v>960</v>
      </c>
      <c r="L25" s="29">
        <f t="shared" si="0"/>
        <v>25.733333333333334</v>
      </c>
      <c r="M25" s="31">
        <f t="shared" si="1"/>
        <v>32</v>
      </c>
      <c r="N25" s="32">
        <f t="shared" si="2"/>
        <v>7.8915155440414511</v>
      </c>
      <c r="O25" s="33">
        <f t="shared" si="3"/>
        <v>6.3460937499999996</v>
      </c>
      <c r="Q25" s="22"/>
    </row>
    <row r="26" spans="2:17">
      <c r="B26" s="22" t="s">
        <v>84</v>
      </c>
      <c r="C26" s="22" t="s">
        <v>32</v>
      </c>
      <c r="D26" s="22" t="s">
        <v>126</v>
      </c>
      <c r="F26" s="29">
        <f>VLOOKUP($B26,'Unify Report'!$A$2:$V$98,19,FALSE)</f>
        <v>5154.3333333333339</v>
      </c>
      <c r="G26" s="30">
        <f>VLOOKUP($B26,'Unify Report'!$A$2:$V$98,20,FALSE)</f>
        <v>5585.3333333333285</v>
      </c>
      <c r="H26" s="96">
        <f t="shared" si="4"/>
        <v>0.92283361184053569</v>
      </c>
      <c r="I26" s="93">
        <f t="shared" si="5"/>
        <v>-430.99999999999454</v>
      </c>
      <c r="J26" s="51">
        <f>VLOOKUP($D26,Beddays_Data!$C$2:$E$202,2,FALSE)</f>
        <v>646</v>
      </c>
      <c r="K26" s="31">
        <f>VLOOKUP($D26,Beddays_Data!$C$2:$E$202,3,FALSE)</f>
        <v>690</v>
      </c>
      <c r="L26" s="29">
        <f t="shared" si="0"/>
        <v>21.533333333333335</v>
      </c>
      <c r="M26" s="31">
        <f t="shared" si="1"/>
        <v>23</v>
      </c>
      <c r="N26" s="32">
        <f t="shared" si="2"/>
        <v>7.9788441692466465</v>
      </c>
      <c r="O26" s="33">
        <f t="shared" si="3"/>
        <v>7.4700483091787451</v>
      </c>
      <c r="Q26" s="22"/>
    </row>
    <row r="27" spans="2:17" s="5" customFormat="1">
      <c r="B27" s="34" t="s">
        <v>61</v>
      </c>
      <c r="C27" s="36"/>
      <c r="D27" s="37"/>
      <c r="F27" s="38">
        <f>SUM(F20:F26)</f>
        <v>39827.833333333336</v>
      </c>
      <c r="G27" s="39">
        <f>SUM(G20:G26)</f>
        <v>39884.499999999985</v>
      </c>
      <c r="H27" s="97">
        <f t="shared" si="4"/>
        <v>0.99857923086244904</v>
      </c>
      <c r="I27" s="94">
        <f t="shared" si="5"/>
        <v>-56.666666666649689</v>
      </c>
      <c r="J27" s="48">
        <f>SUM(J20:J26)</f>
        <v>4397</v>
      </c>
      <c r="K27" s="40">
        <f>SUM(K20:K26)</f>
        <v>4860</v>
      </c>
      <c r="L27" s="38">
        <f t="shared" si="0"/>
        <v>146.56666666666666</v>
      </c>
      <c r="M27" s="40">
        <f t="shared" si="1"/>
        <v>162</v>
      </c>
      <c r="N27" s="41">
        <f t="shared" si="2"/>
        <v>9.0579561822454711</v>
      </c>
      <c r="O27" s="42">
        <f t="shared" si="3"/>
        <v>8.1950274348422507</v>
      </c>
      <c r="Q27" s="20"/>
    </row>
    <row r="28" spans="2:17">
      <c r="B28" s="22" t="s">
        <v>85</v>
      </c>
      <c r="C28" s="22" t="s">
        <v>54</v>
      </c>
      <c r="D28" s="23" t="s">
        <v>127</v>
      </c>
      <c r="F28" s="29">
        <f>VLOOKUP($B28,'Unify Report'!$A$2:$V$98,19,FALSE)</f>
        <v>3199.75</v>
      </c>
      <c r="G28" s="30">
        <f>VLOOKUP($B28,'Unify Report'!$A$2:$V$98,20,FALSE)</f>
        <v>3262.25</v>
      </c>
      <c r="H28" s="96">
        <f t="shared" si="4"/>
        <v>0.98084144378879612</v>
      </c>
      <c r="I28" s="93">
        <f t="shared" si="5"/>
        <v>-62.5</v>
      </c>
      <c r="J28" s="51">
        <f>VLOOKUP($D28,Beddays_Data!$C$2:$E$202,2,FALSE)</f>
        <v>245</v>
      </c>
      <c r="K28" s="31">
        <f>VLOOKUP($D28,Beddays_Data!$C$2:$E$202,3,FALSE)</f>
        <v>330</v>
      </c>
      <c r="L28" s="29">
        <f t="shared" si="0"/>
        <v>8.1666666666666661</v>
      </c>
      <c r="M28" s="31">
        <f t="shared" si="1"/>
        <v>11</v>
      </c>
      <c r="N28" s="32">
        <f t="shared" si="2"/>
        <v>13.060204081632653</v>
      </c>
      <c r="O28" s="33">
        <f t="shared" si="3"/>
        <v>9.6962121212121204</v>
      </c>
      <c r="Q28" s="22"/>
    </row>
    <row r="29" spans="2:17">
      <c r="B29" s="22" t="s">
        <v>86</v>
      </c>
      <c r="C29" s="22" t="s">
        <v>49</v>
      </c>
      <c r="D29" s="22" t="s">
        <v>128</v>
      </c>
      <c r="F29" s="29">
        <f>VLOOKUP($B29,'Unify Report'!$A$2:$V$98,19,FALSE)</f>
        <v>13617.583333333332</v>
      </c>
      <c r="G29" s="30">
        <f>VLOOKUP($B29,'Unify Report'!$A$2:$V$98,20,FALSE)</f>
        <v>13797.75</v>
      </c>
      <c r="H29" s="96">
        <f t="shared" si="4"/>
        <v>0.98694231547414124</v>
      </c>
      <c r="I29" s="93">
        <f t="shared" si="5"/>
        <v>-180.16666666666788</v>
      </c>
      <c r="J29" s="51">
        <f>VLOOKUP($D29,Beddays_Data!$C$2:$E$202,2,FALSE)</f>
        <v>508</v>
      </c>
      <c r="K29" s="31">
        <f>VLOOKUP($D29,Beddays_Data!$C$2:$E$202,3,FALSE)</f>
        <v>600</v>
      </c>
      <c r="L29" s="29">
        <f t="shared" si="0"/>
        <v>16.933333333333334</v>
      </c>
      <c r="M29" s="31">
        <f t="shared" si="1"/>
        <v>20</v>
      </c>
      <c r="N29" s="32">
        <f t="shared" si="2"/>
        <v>26.806266404199473</v>
      </c>
      <c r="O29" s="33">
        <f t="shared" si="3"/>
        <v>22.69597222222222</v>
      </c>
      <c r="Q29" s="22"/>
    </row>
    <row r="30" spans="2:17">
      <c r="B30" s="22" t="s">
        <v>87</v>
      </c>
      <c r="C30" s="22" t="s">
        <v>53</v>
      </c>
      <c r="D30" s="22" t="s">
        <v>129</v>
      </c>
      <c r="F30" s="29">
        <f>VLOOKUP($B30,'Unify Report'!$A$2:$V$98,19,FALSE)</f>
        <v>3547.7333333333336</v>
      </c>
      <c r="G30" s="30">
        <f>VLOOKUP($B30,'Unify Report'!$A$2:$V$98,20,FALSE)</f>
        <v>3933</v>
      </c>
      <c r="H30" s="96">
        <f t="shared" si="4"/>
        <v>0.90204254597847278</v>
      </c>
      <c r="I30" s="93">
        <f t="shared" si="5"/>
        <v>-385.26666666666642</v>
      </c>
      <c r="J30" s="51">
        <f>VLOOKUP($D30,Beddays_Data!$C$2:$E$202,2,FALSE)</f>
        <v>517</v>
      </c>
      <c r="K30" s="31">
        <f>VLOOKUP($D30,Beddays_Data!$C$2:$E$202,3,FALSE)</f>
        <v>540</v>
      </c>
      <c r="L30" s="29">
        <f t="shared" si="0"/>
        <v>17.233333333333334</v>
      </c>
      <c r="M30" s="31">
        <f t="shared" si="1"/>
        <v>18</v>
      </c>
      <c r="N30" s="32">
        <f t="shared" si="2"/>
        <v>6.8621534493874927</v>
      </c>
      <c r="O30" s="33">
        <f t="shared" si="3"/>
        <v>6.5698765432098769</v>
      </c>
      <c r="Q30" s="22"/>
    </row>
    <row r="31" spans="2:17">
      <c r="B31" s="22" t="s">
        <v>88</v>
      </c>
      <c r="C31" s="22" t="s">
        <v>51</v>
      </c>
      <c r="D31" s="22" t="s">
        <v>130</v>
      </c>
      <c r="F31" s="29">
        <f>VLOOKUP($B31,'Unify Report'!$A$2:$V$98,19,FALSE)</f>
        <v>4080.75</v>
      </c>
      <c r="G31" s="30">
        <f>VLOOKUP($B31,'Unify Report'!$A$2:$V$98,20,FALSE)</f>
        <v>4051.75</v>
      </c>
      <c r="H31" s="96">
        <f t="shared" si="4"/>
        <v>1.0071574011229716</v>
      </c>
      <c r="I31" s="93">
        <f t="shared" si="5"/>
        <v>29</v>
      </c>
      <c r="J31" s="51">
        <f>VLOOKUP($D31,Beddays_Data!$C$2:$E$202,2,FALSE)</f>
        <v>638</v>
      </c>
      <c r="K31" s="31">
        <f>VLOOKUP($D31,Beddays_Data!$C$2:$E$202,3,FALSE)</f>
        <v>660</v>
      </c>
      <c r="L31" s="29">
        <f t="shared" si="0"/>
        <v>21.266666666666666</v>
      </c>
      <c r="M31" s="31">
        <f t="shared" si="1"/>
        <v>22</v>
      </c>
      <c r="N31" s="32">
        <f t="shared" si="2"/>
        <v>6.3961598746081503</v>
      </c>
      <c r="O31" s="33">
        <f t="shared" si="3"/>
        <v>6.1829545454545451</v>
      </c>
      <c r="Q31" s="22"/>
    </row>
    <row r="32" spans="2:17">
      <c r="B32" s="22" t="s">
        <v>89</v>
      </c>
      <c r="C32" s="22" t="s">
        <v>52</v>
      </c>
      <c r="D32" s="22" t="s">
        <v>131</v>
      </c>
      <c r="F32" s="29">
        <f>VLOOKUP($B32,'Unify Report'!$A$2:$V$98,19,FALSE)</f>
        <v>5144.25</v>
      </c>
      <c r="G32" s="30">
        <f>VLOOKUP($B32,'Unify Report'!$A$2:$V$98,20,FALSE)</f>
        <v>5090.5</v>
      </c>
      <c r="H32" s="96">
        <f t="shared" si="4"/>
        <v>1.0105588841960516</v>
      </c>
      <c r="I32" s="93">
        <f t="shared" si="5"/>
        <v>53.75</v>
      </c>
      <c r="J32" s="51">
        <f>VLOOKUP($D32,Beddays_Data!$C$2:$E$202,2,FALSE)</f>
        <v>620</v>
      </c>
      <c r="K32" s="31">
        <f>VLOOKUP($D32,Beddays_Data!$C$2:$E$202,3,FALSE)</f>
        <v>690</v>
      </c>
      <c r="L32" s="29">
        <f t="shared" si="0"/>
        <v>20.666666666666668</v>
      </c>
      <c r="M32" s="31">
        <f t="shared" si="1"/>
        <v>23</v>
      </c>
      <c r="N32" s="32">
        <f t="shared" si="2"/>
        <v>8.2971774193548384</v>
      </c>
      <c r="O32" s="33">
        <f t="shared" si="3"/>
        <v>7.4554347826086955</v>
      </c>
      <c r="Q32" s="22"/>
    </row>
    <row r="33" spans="2:17">
      <c r="B33" s="22" t="s">
        <v>90</v>
      </c>
      <c r="C33" s="22" t="s">
        <v>48</v>
      </c>
      <c r="D33" s="22" t="s">
        <v>132</v>
      </c>
      <c r="F33" s="29">
        <f>VLOOKUP($B33,'Unify Report'!$A$2:$V$98,19,FALSE)</f>
        <v>6423.75</v>
      </c>
      <c r="G33" s="30">
        <f>VLOOKUP($B33,'Unify Report'!$A$2:$V$98,20,FALSE)</f>
        <v>6540.75</v>
      </c>
      <c r="H33" s="96">
        <f t="shared" si="4"/>
        <v>0.98211214310285522</v>
      </c>
      <c r="I33" s="93">
        <f t="shared" si="5"/>
        <v>-117</v>
      </c>
      <c r="J33" s="51">
        <f>VLOOKUP($D33,Beddays_Data!$C$2:$E$202,2,FALSE)</f>
        <v>874</v>
      </c>
      <c r="K33" s="31">
        <f>VLOOKUP($D33,Beddays_Data!$C$2:$E$202,3,FALSE)</f>
        <v>960</v>
      </c>
      <c r="L33" s="29">
        <f t="shared" si="0"/>
        <v>29.133333333333333</v>
      </c>
      <c r="M33" s="31">
        <f t="shared" si="1"/>
        <v>32</v>
      </c>
      <c r="N33" s="32">
        <f t="shared" si="2"/>
        <v>7.3498283752860409</v>
      </c>
      <c r="O33" s="33">
        <f t="shared" si="3"/>
        <v>6.69140625</v>
      </c>
      <c r="Q33" s="22"/>
    </row>
    <row r="34" spans="2:17">
      <c r="B34" s="22" t="s">
        <v>91</v>
      </c>
      <c r="C34" s="22" t="s">
        <v>50</v>
      </c>
      <c r="D34" s="22" t="s">
        <v>133</v>
      </c>
      <c r="F34" s="29">
        <f>VLOOKUP($B34,'Unify Report'!$A$2:$V$98,19,FALSE)</f>
        <v>6955.3333333333339</v>
      </c>
      <c r="G34" s="30">
        <f>VLOOKUP($B34,'Unify Report'!$A$2:$V$98,20,FALSE)</f>
        <v>6546.8333333333339</v>
      </c>
      <c r="H34" s="96">
        <f t="shared" si="4"/>
        <v>1.0623965784985108</v>
      </c>
      <c r="I34" s="93">
        <f t="shared" si="5"/>
        <v>408.5</v>
      </c>
      <c r="J34" s="51">
        <f>VLOOKUP($D34,Beddays_Data!$C$2:$E$202,2,FALSE)</f>
        <v>949</v>
      </c>
      <c r="K34" s="31">
        <f>VLOOKUP($D34,Beddays_Data!$C$2:$E$202,3,FALSE)</f>
        <v>960</v>
      </c>
      <c r="L34" s="29">
        <f t="shared" si="0"/>
        <v>31.633333333333333</v>
      </c>
      <c r="M34" s="31">
        <f t="shared" si="1"/>
        <v>32</v>
      </c>
      <c r="N34" s="32">
        <f t="shared" si="2"/>
        <v>7.3291183702142613</v>
      </c>
      <c r="O34" s="33">
        <f t="shared" si="3"/>
        <v>7.2451388888888895</v>
      </c>
      <c r="Q34" s="22"/>
    </row>
    <row r="35" spans="2:17" s="5" customFormat="1">
      <c r="B35" s="34" t="s">
        <v>62</v>
      </c>
      <c r="C35" s="36"/>
      <c r="D35" s="37"/>
      <c r="F35" s="38">
        <f>SUM(F28:F34)</f>
        <v>42969.15</v>
      </c>
      <c r="G35" s="39">
        <f>SUM(G28:G34)</f>
        <v>43222.833333333336</v>
      </c>
      <c r="H35" s="97">
        <f t="shared" si="4"/>
        <v>0.99413080277785271</v>
      </c>
      <c r="I35" s="94">
        <f t="shared" si="5"/>
        <v>-253.6833333333343</v>
      </c>
      <c r="J35" s="48">
        <f>SUM(J28:J34)</f>
        <v>4351</v>
      </c>
      <c r="K35" s="40">
        <f>SUM(K28:K34)</f>
        <v>4740</v>
      </c>
      <c r="L35" s="38">
        <f t="shared" si="0"/>
        <v>145.03333333333333</v>
      </c>
      <c r="M35" s="40">
        <f t="shared" si="1"/>
        <v>158</v>
      </c>
      <c r="N35" s="41">
        <f t="shared" si="2"/>
        <v>9.8756952424729949</v>
      </c>
      <c r="O35" s="42">
        <f t="shared" si="3"/>
        <v>9.0652215189873413</v>
      </c>
      <c r="Q35" s="20"/>
    </row>
    <row r="36" spans="2:17">
      <c r="B36" s="22" t="s">
        <v>92</v>
      </c>
      <c r="C36" s="22" t="s">
        <v>40</v>
      </c>
      <c r="D36" s="22" t="s">
        <v>134</v>
      </c>
      <c r="F36" s="29">
        <f>VLOOKUP($B36,'Unify Report'!$A$2:$V$98,19,FALSE)</f>
        <v>10642</v>
      </c>
      <c r="G36" s="30">
        <f>VLOOKUP($B36,'Unify Report'!$A$2:$V$98,20,FALSE)</f>
        <v>13823.5</v>
      </c>
      <c r="H36" s="96">
        <f t="shared" si="4"/>
        <v>0.76984844648605633</v>
      </c>
      <c r="I36" s="93">
        <f t="shared" si="5"/>
        <v>-3181.5</v>
      </c>
      <c r="J36" s="51">
        <f>VLOOKUP($D36,Beddays_Data!$C$2:$E$202,2,FALSE)</f>
        <v>408</v>
      </c>
      <c r="K36" s="31">
        <f>VLOOKUP($D36,Beddays_Data!$C$2:$E$202,3,FALSE)</f>
        <v>510</v>
      </c>
      <c r="L36" s="29">
        <f t="shared" si="0"/>
        <v>13.6</v>
      </c>
      <c r="M36" s="31">
        <f t="shared" si="1"/>
        <v>17</v>
      </c>
      <c r="N36" s="32">
        <f t="shared" si="2"/>
        <v>26.083333333333332</v>
      </c>
      <c r="O36" s="33">
        <f t="shared" si="3"/>
        <v>20.866666666666667</v>
      </c>
      <c r="Q36" s="100"/>
    </row>
    <row r="37" spans="2:17">
      <c r="B37" s="22" t="s">
        <v>93</v>
      </c>
      <c r="C37" s="22" t="s">
        <v>35</v>
      </c>
      <c r="D37" s="23" t="s">
        <v>135</v>
      </c>
      <c r="F37" s="29">
        <f>VLOOKUP($B37,'Unify Report'!$A$2:$V$98,19,FALSE)</f>
        <v>8485.25</v>
      </c>
      <c r="G37" s="30">
        <f>VLOOKUP($B37,'Unify Report'!$A$2:$V$98,20,FALSE)</f>
        <v>9140.25</v>
      </c>
      <c r="H37" s="96">
        <f t="shared" si="4"/>
        <v>0.92833894040097376</v>
      </c>
      <c r="I37" s="93">
        <f t="shared" si="5"/>
        <v>-655</v>
      </c>
      <c r="J37" s="51">
        <f>VLOOKUP($D37,Beddays_Data!$C$2:$E$202,2,FALSE)</f>
        <v>785</v>
      </c>
      <c r="K37" s="31">
        <f>VLOOKUP($D37,Beddays_Data!$C$2:$E$202,3,FALSE)</f>
        <v>960</v>
      </c>
      <c r="L37" s="29">
        <f t="shared" si="0"/>
        <v>26.166666666666668</v>
      </c>
      <c r="M37" s="31">
        <f t="shared" si="1"/>
        <v>32</v>
      </c>
      <c r="N37" s="32">
        <f t="shared" si="2"/>
        <v>10.809235668789809</v>
      </c>
      <c r="O37" s="33">
        <f t="shared" si="3"/>
        <v>8.8388020833333325</v>
      </c>
      <c r="Q37" s="22"/>
    </row>
    <row r="38" spans="2:17">
      <c r="B38" s="22" t="s">
        <v>94</v>
      </c>
      <c r="C38" s="22" t="s">
        <v>37</v>
      </c>
      <c r="D38" s="23" t="s">
        <v>136</v>
      </c>
      <c r="F38" s="29">
        <f>VLOOKUP($B38,'Unify Report'!$A$2:$V$98,19,FALSE)</f>
        <v>4654.25</v>
      </c>
      <c r="G38" s="30">
        <f>VLOOKUP($B38,'Unify Report'!$A$2:$V$98,20,FALSE)</f>
        <v>4577.5</v>
      </c>
      <c r="H38" s="96">
        <f t="shared" si="4"/>
        <v>1.0167667941015839</v>
      </c>
      <c r="I38" s="93">
        <f t="shared" si="5"/>
        <v>76.75</v>
      </c>
      <c r="J38" s="51">
        <f>VLOOKUP($D38,Beddays_Data!$C$2:$E$202,2,FALSE)</f>
        <v>515</v>
      </c>
      <c r="K38" s="31">
        <f>VLOOKUP($D38,Beddays_Data!$C$2:$E$202,3,FALSE)</f>
        <v>660</v>
      </c>
      <c r="L38" s="29">
        <f t="shared" si="0"/>
        <v>17.166666666666668</v>
      </c>
      <c r="M38" s="31">
        <f t="shared" si="1"/>
        <v>22</v>
      </c>
      <c r="N38" s="32">
        <f t="shared" si="2"/>
        <v>9.0373786407766996</v>
      </c>
      <c r="O38" s="33">
        <f t="shared" si="3"/>
        <v>7.0518939393939393</v>
      </c>
      <c r="Q38" s="22"/>
    </row>
    <row r="39" spans="2:17">
      <c r="B39" s="22" t="s">
        <v>95</v>
      </c>
      <c r="C39" s="22" t="s">
        <v>39</v>
      </c>
      <c r="D39" s="23" t="s">
        <v>137</v>
      </c>
      <c r="F39" s="29">
        <f>VLOOKUP($B39,'Unify Report'!$A$2:$V$98,19,FALSE)</f>
        <v>4386.4333333333334</v>
      </c>
      <c r="G39" s="30">
        <f>VLOOKUP($B39,'Unify Report'!$A$2:$V$98,20,FALSE)</f>
        <v>4497</v>
      </c>
      <c r="H39" s="96">
        <f t="shared" si="4"/>
        <v>0.97541323845526651</v>
      </c>
      <c r="I39" s="93">
        <f t="shared" si="5"/>
        <v>-110.56666666666661</v>
      </c>
      <c r="J39" s="51">
        <f>VLOOKUP($D39,Beddays_Data!$C$2:$E$202,2,FALSE)</f>
        <v>378</v>
      </c>
      <c r="K39" s="31">
        <f>VLOOKUP($D39,Beddays_Data!$C$2:$E$202,3,FALSE)</f>
        <v>480</v>
      </c>
      <c r="L39" s="29">
        <f t="shared" si="0"/>
        <v>12.6</v>
      </c>
      <c r="M39" s="31">
        <f t="shared" si="1"/>
        <v>16</v>
      </c>
      <c r="N39" s="32">
        <f t="shared" si="2"/>
        <v>11.604320987654321</v>
      </c>
      <c r="O39" s="33">
        <f t="shared" si="3"/>
        <v>9.1384027777777774</v>
      </c>
      <c r="Q39" s="22"/>
    </row>
    <row r="40" spans="2:17">
      <c r="B40" s="22" t="s">
        <v>96</v>
      </c>
      <c r="C40" s="22" t="s">
        <v>38</v>
      </c>
      <c r="D40" s="23" t="s">
        <v>138</v>
      </c>
      <c r="F40" s="29">
        <f>VLOOKUP($B40,'Unify Report'!$A$2:$V$98,19,FALSE)</f>
        <v>3839</v>
      </c>
      <c r="G40" s="30">
        <f>VLOOKUP($B40,'Unify Report'!$A$2:$V$98,20,FALSE)</f>
        <v>4128</v>
      </c>
      <c r="H40" s="96">
        <f t="shared" si="4"/>
        <v>0.92999031007751942</v>
      </c>
      <c r="I40" s="93">
        <f t="shared" si="5"/>
        <v>-289</v>
      </c>
      <c r="J40" s="51">
        <f>VLOOKUP($D40,Beddays_Data!$C$2:$E$202,2,FALSE)</f>
        <v>143</v>
      </c>
      <c r="K40" s="31">
        <f>VLOOKUP($D40,Beddays_Data!$C$2:$E$202,3,FALSE)</f>
        <v>0</v>
      </c>
      <c r="L40" s="29">
        <f t="shared" si="0"/>
        <v>4.7666666666666666</v>
      </c>
      <c r="M40" s="31">
        <f t="shared" si="1"/>
        <v>0</v>
      </c>
      <c r="N40" s="32">
        <f t="shared" si="2"/>
        <v>26.846153846153847</v>
      </c>
      <c r="O40" s="33" t="e">
        <f t="shared" si="3"/>
        <v>#DIV/0!</v>
      </c>
      <c r="Q40" s="22"/>
    </row>
    <row r="41" spans="2:17">
      <c r="B41" s="22" t="s">
        <v>97</v>
      </c>
      <c r="C41" s="22" t="s">
        <v>36</v>
      </c>
      <c r="D41" s="23" t="s">
        <v>139</v>
      </c>
      <c r="F41" s="29">
        <f>VLOOKUP($B41,'Unify Report'!$A$2:$V$98,19,FALSE)</f>
        <v>4802.4166666666661</v>
      </c>
      <c r="G41" s="30">
        <f>VLOOKUP($B41,'Unify Report'!$A$2:$V$98,20,FALSE)</f>
        <v>5172</v>
      </c>
      <c r="H41" s="96">
        <f t="shared" si="4"/>
        <v>0.92854150554266557</v>
      </c>
      <c r="I41" s="93">
        <f t="shared" si="5"/>
        <v>-369.58333333333394</v>
      </c>
      <c r="J41" s="51">
        <f>VLOOKUP($D41,Beddays_Data!$C$2:$E$202,2,FALSE)</f>
        <v>334</v>
      </c>
      <c r="K41" s="31">
        <f>VLOOKUP($D41,Beddays_Data!$C$2:$E$202,3,FALSE)</f>
        <v>480</v>
      </c>
      <c r="L41" s="29">
        <f t="shared" si="0"/>
        <v>11.133333333333333</v>
      </c>
      <c r="M41" s="31">
        <f t="shared" si="1"/>
        <v>16</v>
      </c>
      <c r="N41" s="32">
        <f t="shared" si="2"/>
        <v>14.378493013972054</v>
      </c>
      <c r="O41" s="33">
        <f t="shared" si="3"/>
        <v>10.005034722222222</v>
      </c>
      <c r="Q41" s="22"/>
    </row>
    <row r="42" spans="2:17">
      <c r="B42" s="22" t="s">
        <v>98</v>
      </c>
      <c r="C42" s="22" t="s">
        <v>33</v>
      </c>
      <c r="D42" s="23" t="s">
        <v>140</v>
      </c>
      <c r="F42" s="29">
        <f>VLOOKUP($B42,'Unify Report'!$A$2:$V$98,19,FALSE)</f>
        <v>3818.5666666666666</v>
      </c>
      <c r="G42" s="30">
        <f>VLOOKUP($B42,'Unify Report'!$A$2:$V$98,20,FALSE)</f>
        <v>3451.5</v>
      </c>
      <c r="H42" s="96">
        <f t="shared" si="4"/>
        <v>1.1063498961804046</v>
      </c>
      <c r="I42" s="93">
        <f t="shared" si="5"/>
        <v>367.06666666666661</v>
      </c>
      <c r="J42" s="51">
        <f>VLOOKUP($D42,Beddays_Data!$C$2:$E$202,2,FALSE)</f>
        <v>401</v>
      </c>
      <c r="K42" s="31">
        <f>VLOOKUP($D42,Beddays_Data!$C$2:$E$202,3,FALSE)</f>
        <v>420</v>
      </c>
      <c r="L42" s="29">
        <f t="shared" si="0"/>
        <v>13.366666666666667</v>
      </c>
      <c r="M42" s="31">
        <f t="shared" si="1"/>
        <v>14</v>
      </c>
      <c r="N42" s="32">
        <f t="shared" si="2"/>
        <v>9.5226101413133826</v>
      </c>
      <c r="O42" s="33">
        <f t="shared" si="3"/>
        <v>9.0918253968253975</v>
      </c>
      <c r="Q42" s="22"/>
    </row>
    <row r="43" spans="2:17">
      <c r="B43" s="22" t="s">
        <v>99</v>
      </c>
      <c r="C43" s="22" t="s">
        <v>34</v>
      </c>
      <c r="D43" s="23" t="s">
        <v>141</v>
      </c>
      <c r="F43" s="29">
        <f>VLOOKUP($B43,'Unify Report'!$A$2:$V$98,19,FALSE)</f>
        <v>2029.1666666666665</v>
      </c>
      <c r="G43" s="30">
        <f>VLOOKUP($B43,'Unify Report'!$A$2:$V$98,20,FALSE)</f>
        <v>2115</v>
      </c>
      <c r="H43" s="96">
        <f t="shared" si="4"/>
        <v>0.95941686367218271</v>
      </c>
      <c r="I43" s="93">
        <f t="shared" si="5"/>
        <v>-85.833333333333485</v>
      </c>
      <c r="J43" s="51">
        <f>VLOOKUP($D43,Beddays_Data!$C$2:$E$202,2,FALSE)</f>
        <v>164</v>
      </c>
      <c r="K43" s="31">
        <f>VLOOKUP($D43,Beddays_Data!$C$2:$E$202,3,FALSE)</f>
        <v>270</v>
      </c>
      <c r="L43" s="29">
        <f t="shared" si="0"/>
        <v>5.4666666666666668</v>
      </c>
      <c r="M43" s="31">
        <f t="shared" si="1"/>
        <v>9</v>
      </c>
      <c r="N43" s="32">
        <f t="shared" si="2"/>
        <v>12.372967479674795</v>
      </c>
      <c r="O43" s="33">
        <f t="shared" si="3"/>
        <v>7.5154320987654319</v>
      </c>
      <c r="Q43" s="22"/>
    </row>
    <row r="44" spans="2:17">
      <c r="B44" s="22" t="s">
        <v>100</v>
      </c>
      <c r="C44" s="22" t="s">
        <v>41</v>
      </c>
      <c r="D44" s="23" t="s">
        <v>142</v>
      </c>
      <c r="F44" s="29">
        <f>VLOOKUP($B44,'Unify Report'!$A$2:$V$98,19,FALSE)</f>
        <v>5763.0833333333339</v>
      </c>
      <c r="G44" s="30">
        <f>VLOOKUP($B44,'Unify Report'!$A$2:$V$98,20,FALSE)</f>
        <v>5603.5</v>
      </c>
      <c r="H44" s="96">
        <f t="shared" si="4"/>
        <v>1.0284792242943399</v>
      </c>
      <c r="I44" s="93">
        <f t="shared" si="5"/>
        <v>159.58333333333394</v>
      </c>
      <c r="J44" s="51">
        <f>VLOOKUP($D44,Beddays_Data!$C$2:$E$202,2,FALSE)</f>
        <v>551</v>
      </c>
      <c r="K44" s="31">
        <f>VLOOKUP($D44,Beddays_Data!$C$2:$E$202,3,FALSE)</f>
        <v>551</v>
      </c>
      <c r="L44" s="29">
        <f t="shared" si="0"/>
        <v>18.366666666666667</v>
      </c>
      <c r="M44" s="31">
        <f t="shared" si="1"/>
        <v>18.366666666666667</v>
      </c>
      <c r="N44" s="32">
        <f t="shared" si="2"/>
        <v>10.459316394434364</v>
      </c>
      <c r="O44" s="33">
        <f t="shared" si="3"/>
        <v>10.459316394434364</v>
      </c>
      <c r="Q44" s="22"/>
    </row>
    <row r="45" spans="2:17">
      <c r="B45" s="22" t="s">
        <v>101</v>
      </c>
      <c r="C45" s="22" t="s">
        <v>45</v>
      </c>
      <c r="D45" s="22" t="s">
        <v>143</v>
      </c>
      <c r="F45" s="29">
        <f>VLOOKUP($B45,'Unify Report'!$A$2:$V$98,19,FALSE)</f>
        <v>1399.5</v>
      </c>
      <c r="G45" s="30">
        <f>VLOOKUP($B45,'Unify Report'!$A$2:$V$98,20,FALSE)</f>
        <v>1434</v>
      </c>
      <c r="H45" s="96">
        <f t="shared" si="4"/>
        <v>0.97594142259414229</v>
      </c>
      <c r="I45" s="93">
        <f t="shared" si="5"/>
        <v>-34.5</v>
      </c>
      <c r="J45" s="51">
        <f>VLOOKUP($D45,Beddays_Data!$C$2:$E$202,2,FALSE)</f>
        <v>41</v>
      </c>
      <c r="K45" s="31">
        <f>VLOOKUP($D45,Beddays_Data!$C$2:$E$202,3,FALSE)</f>
        <v>120</v>
      </c>
      <c r="L45" s="29">
        <f t="shared" si="0"/>
        <v>1.3666666666666667</v>
      </c>
      <c r="M45" s="31">
        <f t="shared" si="1"/>
        <v>4</v>
      </c>
      <c r="N45" s="32">
        <f t="shared" si="2"/>
        <v>34.134146341463413</v>
      </c>
      <c r="O45" s="33">
        <f t="shared" si="3"/>
        <v>11.6625</v>
      </c>
      <c r="Q45" s="22"/>
    </row>
    <row r="46" spans="2:17">
      <c r="B46" s="70" t="s">
        <v>102</v>
      </c>
      <c r="C46" s="22" t="s">
        <v>44</v>
      </c>
      <c r="D46" s="23" t="s">
        <v>144</v>
      </c>
      <c r="F46" s="29">
        <f>VLOOKUP($B46,'Unify Report'!$A$2:$V$98,19,FALSE)</f>
        <v>6015.5</v>
      </c>
      <c r="G46" s="30">
        <f>VLOOKUP($B46,'Unify Report'!$A$2:$V$98,20,FALSE)</f>
        <v>7097</v>
      </c>
      <c r="H46" s="96">
        <f t="shared" si="4"/>
        <v>0.84761166690150769</v>
      </c>
      <c r="I46" s="93">
        <f t="shared" si="5"/>
        <v>-1081.5</v>
      </c>
      <c r="J46" s="51">
        <f>VLOOKUP($D46,Beddays_Data!$C$2:$E$202,2,FALSE)</f>
        <v>896</v>
      </c>
      <c r="K46" s="31">
        <f>VLOOKUP($D46,Beddays_Data!$C$2:$E$202,3,FALSE)</f>
        <v>1140</v>
      </c>
      <c r="L46" s="29">
        <f t="shared" si="0"/>
        <v>29.866666666666667</v>
      </c>
      <c r="M46" s="31">
        <f t="shared" si="1"/>
        <v>38</v>
      </c>
      <c r="N46" s="32">
        <f t="shared" si="2"/>
        <v>6.7137276785714288</v>
      </c>
      <c r="O46" s="33">
        <f t="shared" si="3"/>
        <v>5.276754385964912</v>
      </c>
      <c r="Q46" s="22"/>
    </row>
    <row r="47" spans="2:17">
      <c r="B47" s="22" t="s">
        <v>103</v>
      </c>
      <c r="C47" s="22" t="s">
        <v>47</v>
      </c>
      <c r="D47" s="23" t="s">
        <v>145</v>
      </c>
      <c r="F47" s="29">
        <f>VLOOKUP($B47,'Unify Report'!$A$2:$V$98,19,FALSE)</f>
        <v>10309</v>
      </c>
      <c r="G47" s="30">
        <f>VLOOKUP($B47,'Unify Report'!$A$2:$V$98,20,FALSE)</f>
        <v>12242</v>
      </c>
      <c r="H47" s="96">
        <f t="shared" si="4"/>
        <v>0.84210096389478839</v>
      </c>
      <c r="I47" s="93">
        <f t="shared" si="5"/>
        <v>-1933</v>
      </c>
      <c r="J47" s="51">
        <f>VLOOKUP($D47,Beddays_Data!$C$2:$E$202,2,FALSE)</f>
        <v>774</v>
      </c>
      <c r="K47" s="31">
        <f>VLOOKUP($D47,Beddays_Data!$C$2:$E$202,3,FALSE)</f>
        <v>930</v>
      </c>
      <c r="L47" s="29">
        <f t="shared" si="0"/>
        <v>25.8</v>
      </c>
      <c r="M47" s="31">
        <f t="shared" si="1"/>
        <v>31</v>
      </c>
      <c r="N47" s="32">
        <f t="shared" si="2"/>
        <v>13.319121447028424</v>
      </c>
      <c r="O47" s="33">
        <f t="shared" si="3"/>
        <v>11.084946236559139</v>
      </c>
      <c r="Q47" s="22"/>
    </row>
    <row r="48" spans="2:17">
      <c r="B48" s="22" t="s">
        <v>104</v>
      </c>
      <c r="C48" s="22" t="s">
        <v>42</v>
      </c>
      <c r="D48" s="23" t="s">
        <v>146</v>
      </c>
      <c r="F48" s="29">
        <f>VLOOKUP($B48,'Unify Report'!$A$2:$V$98,19,FALSE)</f>
        <v>2620.5</v>
      </c>
      <c r="G48" s="30">
        <f>VLOOKUP($B48,'Unify Report'!$A$2:$V$98,20,FALSE)</f>
        <v>2997</v>
      </c>
      <c r="H48" s="96">
        <f t="shared" si="4"/>
        <v>0.87437437437437437</v>
      </c>
      <c r="I48" s="93">
        <f t="shared" si="5"/>
        <v>-376.5</v>
      </c>
      <c r="J48" s="51">
        <f>VLOOKUP($D48,Beddays_Data!$C$2:$E$202,2,FALSE)</f>
        <v>293</v>
      </c>
      <c r="K48" s="31">
        <f>VLOOKUP($D48,Beddays_Data!$C$2:$E$202,3,FALSE)</f>
        <v>480</v>
      </c>
      <c r="L48" s="29">
        <f t="shared" si="0"/>
        <v>9.7666666666666675</v>
      </c>
      <c r="M48" s="31">
        <f t="shared" si="1"/>
        <v>16</v>
      </c>
      <c r="N48" s="32">
        <f t="shared" si="2"/>
        <v>8.9436860068259385</v>
      </c>
      <c r="O48" s="33">
        <f t="shared" si="3"/>
        <v>5.4593749999999996</v>
      </c>
      <c r="Q48" s="22"/>
    </row>
    <row r="49" spans="2:17">
      <c r="B49" s="22" t="s">
        <v>105</v>
      </c>
      <c r="C49" s="22" t="s">
        <v>43</v>
      </c>
      <c r="D49" s="23" t="s">
        <v>147</v>
      </c>
      <c r="F49" s="29">
        <f>VLOOKUP($B49,'Unify Report'!$A$2:$V$98,19,FALSE)</f>
        <v>7995.5</v>
      </c>
      <c r="G49" s="30">
        <f>VLOOKUP($B49,'Unify Report'!$A$2:$V$98,20,FALSE)</f>
        <v>8514.5</v>
      </c>
      <c r="H49" s="96">
        <f t="shared" si="4"/>
        <v>0.93904515825943979</v>
      </c>
      <c r="I49" s="93">
        <f t="shared" si="5"/>
        <v>-519</v>
      </c>
      <c r="J49" s="51">
        <f>VLOOKUP($D49,Beddays_Data!$C$2:$E$202,2,FALSE)</f>
        <v>215</v>
      </c>
      <c r="K49" s="31">
        <f>VLOOKUP($D49,Beddays_Data!$C$2:$E$202,3,FALSE)</f>
        <v>420</v>
      </c>
      <c r="L49" s="29">
        <f t="shared" si="0"/>
        <v>7.166666666666667</v>
      </c>
      <c r="M49" s="31">
        <f t="shared" si="1"/>
        <v>14</v>
      </c>
      <c r="N49" s="32">
        <f t="shared" si="2"/>
        <v>37.188372093023254</v>
      </c>
      <c r="O49" s="33">
        <f t="shared" si="3"/>
        <v>19.036904761904761</v>
      </c>
      <c r="Q49" s="22"/>
    </row>
    <row r="50" spans="2:17">
      <c r="B50" s="22" t="s">
        <v>106</v>
      </c>
      <c r="C50" s="22" t="s">
        <v>46</v>
      </c>
      <c r="D50" s="23" t="s">
        <v>148</v>
      </c>
      <c r="F50" s="29">
        <f>VLOOKUP($B50,'Unify Report'!$A$2:$V$98,19,FALSE)</f>
        <v>3274.75</v>
      </c>
      <c r="G50" s="30">
        <f>VLOOKUP($B50,'Unify Report'!$A$2:$V$98,20,FALSE)</f>
        <v>3583.5</v>
      </c>
      <c r="H50" s="96">
        <f t="shared" si="4"/>
        <v>0.91384121668759588</v>
      </c>
      <c r="I50" s="93">
        <f t="shared" si="5"/>
        <v>-308.75</v>
      </c>
      <c r="J50" s="51">
        <f>VLOOKUP($D50,Beddays_Data!$C$2:$E$202,2,FALSE)</f>
        <v>330</v>
      </c>
      <c r="K50" s="31">
        <f>VLOOKUP($D50,Beddays_Data!$C$2:$E$202,3,FALSE)</f>
        <v>660</v>
      </c>
      <c r="L50" s="29">
        <f t="shared" si="0"/>
        <v>11</v>
      </c>
      <c r="M50" s="31">
        <f t="shared" si="1"/>
        <v>22</v>
      </c>
      <c r="N50" s="32">
        <f t="shared" si="2"/>
        <v>9.9234848484848488</v>
      </c>
      <c r="O50" s="33">
        <f t="shared" si="3"/>
        <v>4.9617424242424244</v>
      </c>
      <c r="Q50" s="22"/>
    </row>
    <row r="51" spans="2:17" s="5" customFormat="1">
      <c r="B51" s="34" t="s">
        <v>185</v>
      </c>
      <c r="C51" s="36"/>
      <c r="D51" s="37"/>
      <c r="F51" s="38">
        <f>SUM(F36:F50)</f>
        <v>80034.916666666657</v>
      </c>
      <c r="G51" s="39">
        <f>SUM(G36:G50)</f>
        <v>88376.25</v>
      </c>
      <c r="H51" s="97">
        <f t="shared" si="4"/>
        <v>0.90561566785948322</v>
      </c>
      <c r="I51" s="94">
        <f t="shared" si="5"/>
        <v>-8341.333333333343</v>
      </c>
      <c r="J51" s="48">
        <f>SUM(J36:J50)</f>
        <v>6228</v>
      </c>
      <c r="K51" s="40">
        <f>SUM(K36:K50)</f>
        <v>8081</v>
      </c>
      <c r="L51" s="38">
        <f t="shared" si="0"/>
        <v>207.6</v>
      </c>
      <c r="M51" s="40">
        <f t="shared" si="1"/>
        <v>269.36666666666667</v>
      </c>
      <c r="N51" s="41">
        <f t="shared" si="2"/>
        <v>12.85082155855277</v>
      </c>
      <c r="O51" s="42">
        <f t="shared" si="3"/>
        <v>9.904085715464257</v>
      </c>
      <c r="Q51" s="20"/>
    </row>
    <row r="52" spans="2:17" s="5" customFormat="1" ht="15.75">
      <c r="B52" s="43" t="s">
        <v>186</v>
      </c>
      <c r="C52" s="44"/>
      <c r="D52" s="45"/>
      <c r="E52" s="35"/>
      <c r="F52" s="46">
        <f>F51+F35+F27+F19</f>
        <v>227989.8</v>
      </c>
      <c r="G52" s="47">
        <f>G51+G35+G27+G19</f>
        <v>232342.69999999995</v>
      </c>
      <c r="H52" s="98">
        <f t="shared" si="4"/>
        <v>0.98126517424476878</v>
      </c>
      <c r="I52" s="95">
        <f t="shared" si="5"/>
        <v>-4352.8999999999651</v>
      </c>
      <c r="J52" s="52">
        <f>J51+J35+J27+J19</f>
        <v>23735</v>
      </c>
      <c r="K52" s="47">
        <f>K51+K35+K27+K19</f>
        <v>26831</v>
      </c>
      <c r="L52" s="46">
        <f>L51+L35+L27+L19</f>
        <v>791.16666666666663</v>
      </c>
      <c r="M52" s="53">
        <f>M51+M35+M27+M19</f>
        <v>894.36666666666667</v>
      </c>
      <c r="N52" s="54">
        <f t="shared" si="2"/>
        <v>9.6056372445755205</v>
      </c>
      <c r="O52" s="50">
        <f t="shared" si="3"/>
        <v>8.4972531772949189</v>
      </c>
      <c r="Q52" s="20"/>
    </row>
  </sheetData>
  <mergeCells count="4">
    <mergeCell ref="N4:O4"/>
    <mergeCell ref="L4:M4"/>
    <mergeCell ref="J4:K4"/>
    <mergeCell ref="F4:I4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>
      <pane ySplit="1" topLeftCell="A2" activePane="bottomLeft" state="frozenSplit"/>
      <selection pane="bottomLeft" activeCell="A2" sqref="A2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64</v>
      </c>
      <c r="B1" s="6" t="s">
        <v>0</v>
      </c>
      <c r="C1" s="7" t="s">
        <v>2</v>
      </c>
      <c r="D1" s="7" t="s">
        <v>1</v>
      </c>
      <c r="E1" s="8" t="s">
        <v>9</v>
      </c>
      <c r="F1" s="12" t="s">
        <v>55</v>
      </c>
      <c r="G1" s="10" t="s">
        <v>4</v>
      </c>
      <c r="H1" s="7" t="s">
        <v>3</v>
      </c>
      <c r="I1" s="8" t="s">
        <v>10</v>
      </c>
      <c r="J1" s="9" t="s">
        <v>55</v>
      </c>
      <c r="K1" s="10" t="s">
        <v>6</v>
      </c>
      <c r="L1" s="7" t="s">
        <v>5</v>
      </c>
      <c r="M1" s="11" t="s">
        <v>11</v>
      </c>
      <c r="N1" s="12" t="s">
        <v>55</v>
      </c>
      <c r="O1" s="10" t="s">
        <v>8</v>
      </c>
      <c r="P1" s="7" t="s">
        <v>7</v>
      </c>
      <c r="Q1" s="11" t="s">
        <v>12</v>
      </c>
      <c r="R1" s="12" t="s">
        <v>55</v>
      </c>
      <c r="S1" s="79" t="s">
        <v>56</v>
      </c>
      <c r="T1" s="80" t="s">
        <v>57</v>
      </c>
      <c r="U1" s="81" t="s">
        <v>58</v>
      </c>
      <c r="V1" s="82" t="s">
        <v>59</v>
      </c>
    </row>
    <row r="2" spans="1:22">
      <c r="A2" t="str">
        <f>RIGHT(B2,6)</f>
        <v>125906</v>
      </c>
      <c r="B2" s="22" t="s">
        <v>17</v>
      </c>
      <c r="C2" s="61">
        <v>1338</v>
      </c>
      <c r="D2" s="61">
        <v>1350</v>
      </c>
      <c r="E2" s="62">
        <v>0.99111111111111105</v>
      </c>
      <c r="F2" s="61">
        <v>-12</v>
      </c>
      <c r="G2" s="61">
        <v>1734.75</v>
      </c>
      <c r="H2" s="61">
        <v>1068.25</v>
      </c>
      <c r="I2" s="62">
        <v>1.6239176222794289</v>
      </c>
      <c r="J2" s="61">
        <v>666.5</v>
      </c>
      <c r="K2" s="61">
        <v>979</v>
      </c>
      <c r="L2" s="61">
        <v>990</v>
      </c>
      <c r="M2" s="62">
        <v>0.98888888888888893</v>
      </c>
      <c r="N2" s="61">
        <v>-11</v>
      </c>
      <c r="O2" s="61">
        <v>1507</v>
      </c>
      <c r="P2" s="61">
        <v>660</v>
      </c>
      <c r="Q2" s="62">
        <v>2.2833333333333332</v>
      </c>
      <c r="R2" s="61">
        <v>847</v>
      </c>
      <c r="S2" s="83">
        <f>O2+K2+G2+C2</f>
        <v>5558.75</v>
      </c>
      <c r="T2" s="83">
        <f>P2+L2+H2+D2</f>
        <v>4068.25</v>
      </c>
      <c r="U2" s="84">
        <f>S2/T2</f>
        <v>1.3663737479260125</v>
      </c>
      <c r="V2" s="83">
        <f>S2-T2</f>
        <v>1490.5</v>
      </c>
    </row>
    <row r="3" spans="1:22">
      <c r="A3" t="str">
        <f t="shared" ref="A3:A47" si="0">RIGHT(B3,6)</f>
        <v>127809</v>
      </c>
      <c r="B3" s="22" t="s">
        <v>20</v>
      </c>
      <c r="C3" s="61">
        <v>2634.25</v>
      </c>
      <c r="D3" s="61">
        <v>2533.0833333333298</v>
      </c>
      <c r="E3" s="62">
        <v>1.0399381517912967</v>
      </c>
      <c r="F3" s="61">
        <v>101.16666666667015</v>
      </c>
      <c r="G3" s="61">
        <v>1766.75</v>
      </c>
      <c r="H3" s="61">
        <v>1798.75</v>
      </c>
      <c r="I3" s="62">
        <v>0.98220986796386378</v>
      </c>
      <c r="J3" s="61">
        <v>-32</v>
      </c>
      <c r="K3" s="61">
        <v>2114.5</v>
      </c>
      <c r="L3" s="61">
        <v>2213.5</v>
      </c>
      <c r="M3" s="62">
        <v>0.95527445222498308</v>
      </c>
      <c r="N3" s="61">
        <v>-99</v>
      </c>
      <c r="O3" s="61">
        <v>1627.25</v>
      </c>
      <c r="P3" s="61">
        <v>1639</v>
      </c>
      <c r="Q3" s="62">
        <v>0.99283099450884682</v>
      </c>
      <c r="R3" s="61">
        <v>-11.75</v>
      </c>
      <c r="S3" s="83">
        <f t="shared" ref="S3:S49" si="1">O3+K3+G3+C3</f>
        <v>8142.75</v>
      </c>
      <c r="T3" s="83">
        <f t="shared" ref="T3:T49" si="2">P3+L3+H3+D3</f>
        <v>8184.3333333333303</v>
      </c>
      <c r="U3" s="84">
        <f t="shared" ref="U3:U49" si="3">S3/T3</f>
        <v>0.99491915448214108</v>
      </c>
      <c r="V3" s="83">
        <f t="shared" ref="V3:V49" si="4">S3-T3</f>
        <v>-41.583333333330302</v>
      </c>
    </row>
    <row r="4" spans="1:22">
      <c r="A4" t="str">
        <f t="shared" si="0"/>
        <v>127808</v>
      </c>
      <c r="B4" s="22" t="s">
        <v>19</v>
      </c>
      <c r="C4" s="61">
        <v>2184.5</v>
      </c>
      <c r="D4" s="61">
        <v>2161</v>
      </c>
      <c r="E4" s="62">
        <v>1.0108745950948634</v>
      </c>
      <c r="F4" s="61">
        <v>23.5</v>
      </c>
      <c r="G4" s="61">
        <v>2165.5</v>
      </c>
      <c r="H4" s="61">
        <v>1803.5</v>
      </c>
      <c r="I4" s="62">
        <v>1.2007208206265594</v>
      </c>
      <c r="J4" s="61">
        <v>362</v>
      </c>
      <c r="K4" s="61">
        <v>1697.4166666666667</v>
      </c>
      <c r="L4" s="61">
        <v>1650</v>
      </c>
      <c r="M4" s="62">
        <v>1.0287373737373737</v>
      </c>
      <c r="N4" s="61">
        <v>47.416666666666742</v>
      </c>
      <c r="O4" s="61">
        <v>1707.5</v>
      </c>
      <c r="P4" s="61">
        <v>1320</v>
      </c>
      <c r="Q4" s="62">
        <v>1.293560606060606</v>
      </c>
      <c r="R4" s="61">
        <v>387.5</v>
      </c>
      <c r="S4" s="83">
        <f t="shared" si="1"/>
        <v>7754.916666666667</v>
      </c>
      <c r="T4" s="83">
        <f t="shared" si="2"/>
        <v>6934.5</v>
      </c>
      <c r="U4" s="84">
        <f t="shared" si="3"/>
        <v>1.1183094190881342</v>
      </c>
      <c r="V4" s="83">
        <f t="shared" si="4"/>
        <v>820.41666666666697</v>
      </c>
    </row>
    <row r="5" spans="1:22">
      <c r="A5" t="str">
        <f t="shared" si="0"/>
        <v>109008</v>
      </c>
      <c r="B5" s="22" t="s">
        <v>13</v>
      </c>
      <c r="C5" s="61">
        <v>1792.5833333333333</v>
      </c>
      <c r="D5" s="61">
        <v>1806.1666666666667</v>
      </c>
      <c r="E5" s="62">
        <v>0.99247946848758883</v>
      </c>
      <c r="F5" s="61">
        <v>-13.583333333333485</v>
      </c>
      <c r="G5" s="61">
        <v>991.5</v>
      </c>
      <c r="H5" s="61">
        <v>1086.3666666666666</v>
      </c>
      <c r="I5" s="62">
        <v>0.91267527845110619</v>
      </c>
      <c r="J5" s="61">
        <v>-94.866666666666561</v>
      </c>
      <c r="K5" s="61">
        <v>1307.25</v>
      </c>
      <c r="L5" s="61">
        <v>1320</v>
      </c>
      <c r="M5" s="62">
        <v>0.99034090909090911</v>
      </c>
      <c r="N5" s="61">
        <v>-12.75</v>
      </c>
      <c r="O5" s="61">
        <v>983.25</v>
      </c>
      <c r="P5" s="61">
        <v>990</v>
      </c>
      <c r="Q5" s="62">
        <v>0.99318181818181817</v>
      </c>
      <c r="R5" s="61">
        <v>-6.75</v>
      </c>
      <c r="S5" s="83">
        <f t="shared" si="1"/>
        <v>5074.583333333333</v>
      </c>
      <c r="T5" s="83">
        <f t="shared" si="2"/>
        <v>5202.5333333333338</v>
      </c>
      <c r="U5" s="84">
        <f t="shared" si="3"/>
        <v>0.97540621235808178</v>
      </c>
      <c r="V5" s="83">
        <f t="shared" si="4"/>
        <v>-127.95000000000073</v>
      </c>
    </row>
    <row r="6" spans="1:22">
      <c r="A6" t="str">
        <f t="shared" si="0"/>
        <v>127810</v>
      </c>
      <c r="B6" s="22" t="s">
        <v>18</v>
      </c>
      <c r="C6" s="61">
        <v>979</v>
      </c>
      <c r="D6" s="61">
        <v>1090.25</v>
      </c>
      <c r="E6" s="62">
        <v>0.89795918367346939</v>
      </c>
      <c r="F6" s="61">
        <v>-111.25</v>
      </c>
      <c r="G6" s="61">
        <v>719.75</v>
      </c>
      <c r="H6" s="61">
        <v>706.25</v>
      </c>
      <c r="I6" s="62">
        <v>1.0191150442477876</v>
      </c>
      <c r="J6" s="61">
        <v>13.5</v>
      </c>
      <c r="K6" s="61">
        <v>660</v>
      </c>
      <c r="L6" s="61">
        <v>660</v>
      </c>
      <c r="M6" s="62">
        <v>1</v>
      </c>
      <c r="N6" s="61">
        <v>0</v>
      </c>
      <c r="O6" s="61">
        <v>660</v>
      </c>
      <c r="P6" s="61">
        <v>660</v>
      </c>
      <c r="Q6" s="62">
        <v>1</v>
      </c>
      <c r="R6" s="61">
        <v>0</v>
      </c>
      <c r="S6" s="83">
        <f t="shared" si="1"/>
        <v>3018.75</v>
      </c>
      <c r="T6" s="83">
        <f t="shared" si="2"/>
        <v>3116.5</v>
      </c>
      <c r="U6" s="84">
        <f t="shared" si="3"/>
        <v>0.96863468634686345</v>
      </c>
      <c r="V6" s="83">
        <f t="shared" si="4"/>
        <v>-97.75</v>
      </c>
    </row>
    <row r="7" spans="1:22">
      <c r="A7" t="str">
        <f t="shared" si="0"/>
        <v>109011</v>
      </c>
      <c r="B7" s="22" t="s">
        <v>15</v>
      </c>
      <c r="C7" s="61">
        <v>1585.8333333333333</v>
      </c>
      <c r="D7" s="61">
        <v>1588.5</v>
      </c>
      <c r="E7" s="62">
        <v>0.99832126744308047</v>
      </c>
      <c r="F7" s="61">
        <v>-2.6666666666667425</v>
      </c>
      <c r="G7" s="61">
        <v>1250</v>
      </c>
      <c r="H7" s="61">
        <v>1090</v>
      </c>
      <c r="I7" s="62">
        <v>1.1467889908256881</v>
      </c>
      <c r="J7" s="61">
        <v>160</v>
      </c>
      <c r="K7" s="61">
        <v>990.5</v>
      </c>
      <c r="L7" s="61">
        <v>990</v>
      </c>
      <c r="M7" s="62">
        <v>1.0005050505050506</v>
      </c>
      <c r="N7" s="61">
        <v>0.5</v>
      </c>
      <c r="O7" s="61">
        <v>1210</v>
      </c>
      <c r="P7" s="61">
        <v>990</v>
      </c>
      <c r="Q7" s="62">
        <v>1.2222222222222223</v>
      </c>
      <c r="R7" s="61">
        <v>220</v>
      </c>
      <c r="S7" s="83">
        <f t="shared" si="1"/>
        <v>5036.333333333333</v>
      </c>
      <c r="T7" s="83">
        <f t="shared" si="2"/>
        <v>4658.5</v>
      </c>
      <c r="U7" s="84">
        <f t="shared" si="3"/>
        <v>1.0811062216020892</v>
      </c>
      <c r="V7" s="83">
        <f t="shared" si="4"/>
        <v>377.83333333333303</v>
      </c>
    </row>
    <row r="8" spans="1:22">
      <c r="A8" t="str">
        <f t="shared" si="0"/>
        <v>109012</v>
      </c>
      <c r="B8" s="22" t="s">
        <v>22</v>
      </c>
      <c r="C8" s="61">
        <v>1065.8333333333333</v>
      </c>
      <c r="D8" s="61">
        <v>1076.75</v>
      </c>
      <c r="E8" s="62">
        <v>0.98986146583081802</v>
      </c>
      <c r="F8" s="61">
        <v>-10.916666666666742</v>
      </c>
      <c r="G8" s="61">
        <v>931</v>
      </c>
      <c r="H8" s="61">
        <v>906.75</v>
      </c>
      <c r="I8" s="62">
        <v>1.0267438654535428</v>
      </c>
      <c r="J8" s="61">
        <v>24.25</v>
      </c>
      <c r="K8" s="61">
        <v>990</v>
      </c>
      <c r="L8" s="61">
        <v>990</v>
      </c>
      <c r="M8" s="62">
        <v>1</v>
      </c>
      <c r="N8" s="61">
        <v>0</v>
      </c>
      <c r="O8" s="61">
        <v>482.5</v>
      </c>
      <c r="P8" s="61">
        <v>330</v>
      </c>
      <c r="Q8" s="62">
        <v>1.4621212121212122</v>
      </c>
      <c r="R8" s="61">
        <v>152.5</v>
      </c>
      <c r="S8" s="83">
        <f t="shared" si="1"/>
        <v>3469.333333333333</v>
      </c>
      <c r="T8" s="83">
        <f t="shared" si="2"/>
        <v>3303.5</v>
      </c>
      <c r="U8" s="84">
        <f t="shared" si="3"/>
        <v>1.0501992835881135</v>
      </c>
      <c r="V8" s="83">
        <f t="shared" si="4"/>
        <v>165.83333333333303</v>
      </c>
    </row>
    <row r="9" spans="1:22">
      <c r="A9" t="str">
        <f t="shared" si="0"/>
        <v>127817</v>
      </c>
      <c r="B9" s="22" t="s">
        <v>23</v>
      </c>
      <c r="C9" s="61">
        <v>1397.25</v>
      </c>
      <c r="D9" s="61">
        <v>1451.9999999999966</v>
      </c>
      <c r="E9" s="62">
        <v>0.96229338842975432</v>
      </c>
      <c r="F9" s="61">
        <v>-54.749999999996589</v>
      </c>
      <c r="G9" s="61">
        <v>899.15</v>
      </c>
      <c r="H9" s="61">
        <v>722.5</v>
      </c>
      <c r="I9" s="62">
        <v>1.2444982698961937</v>
      </c>
      <c r="J9" s="61">
        <v>176.64999999999998</v>
      </c>
      <c r="K9" s="61">
        <v>1309</v>
      </c>
      <c r="L9" s="61">
        <v>1320</v>
      </c>
      <c r="M9" s="62">
        <v>0.9916666666666667</v>
      </c>
      <c r="N9" s="61">
        <v>-11</v>
      </c>
      <c r="O9" s="61">
        <v>726</v>
      </c>
      <c r="P9" s="61">
        <v>660</v>
      </c>
      <c r="Q9" s="62">
        <v>1.1000000000000001</v>
      </c>
      <c r="R9" s="61">
        <v>66</v>
      </c>
      <c r="S9" s="83">
        <f t="shared" si="1"/>
        <v>4331.3999999999996</v>
      </c>
      <c r="T9" s="83">
        <f t="shared" si="2"/>
        <v>4154.4999999999964</v>
      </c>
      <c r="U9" s="84">
        <f t="shared" si="3"/>
        <v>1.0425803345769655</v>
      </c>
      <c r="V9" s="83">
        <f t="shared" si="4"/>
        <v>176.90000000000327</v>
      </c>
    </row>
    <row r="10" spans="1:22">
      <c r="A10" t="str">
        <f t="shared" si="0"/>
        <v>109005</v>
      </c>
      <c r="B10" s="22" t="s">
        <v>16</v>
      </c>
      <c r="C10" s="61">
        <v>1063.5</v>
      </c>
      <c r="D10" s="61">
        <v>1086.75</v>
      </c>
      <c r="E10" s="62">
        <v>0.97860593512767424</v>
      </c>
      <c r="F10" s="61">
        <v>-23.25</v>
      </c>
      <c r="G10" s="61">
        <v>1488.1666666666667</v>
      </c>
      <c r="H10" s="61">
        <v>1077.5</v>
      </c>
      <c r="I10" s="62">
        <v>1.3811291569992266</v>
      </c>
      <c r="J10" s="61">
        <v>410.66666666666674</v>
      </c>
      <c r="K10" s="61">
        <v>660.75</v>
      </c>
      <c r="L10" s="61">
        <v>660</v>
      </c>
      <c r="M10" s="62">
        <v>1.0011363636363637</v>
      </c>
      <c r="N10" s="61">
        <v>0.75</v>
      </c>
      <c r="O10" s="61">
        <v>1234.6666666666667</v>
      </c>
      <c r="P10" s="61">
        <v>660</v>
      </c>
      <c r="Q10" s="62">
        <v>1.8707070707070708</v>
      </c>
      <c r="R10" s="61">
        <v>574.66666666666674</v>
      </c>
      <c r="S10" s="83">
        <f t="shared" si="1"/>
        <v>4447.0833333333339</v>
      </c>
      <c r="T10" s="83">
        <f t="shared" si="2"/>
        <v>3484.25</v>
      </c>
      <c r="U10" s="84">
        <f t="shared" si="3"/>
        <v>1.2763387625266081</v>
      </c>
      <c r="V10" s="83">
        <f t="shared" si="4"/>
        <v>962.83333333333394</v>
      </c>
    </row>
    <row r="11" spans="1:22">
      <c r="A11" t="str">
        <f t="shared" si="0"/>
        <v>127811</v>
      </c>
      <c r="B11" s="22" t="s">
        <v>14</v>
      </c>
      <c r="C11" s="61">
        <v>824.25</v>
      </c>
      <c r="D11" s="61">
        <v>842.5</v>
      </c>
      <c r="E11" s="62">
        <v>0.97833827893175074</v>
      </c>
      <c r="F11" s="61">
        <v>-18.25</v>
      </c>
      <c r="G11" s="61">
        <v>1413.5</v>
      </c>
      <c r="H11" s="61">
        <v>1443.5</v>
      </c>
      <c r="I11" s="62">
        <v>0.97921718046414963</v>
      </c>
      <c r="J11" s="61">
        <v>-30</v>
      </c>
      <c r="K11" s="61">
        <v>660</v>
      </c>
      <c r="L11" s="61">
        <v>660</v>
      </c>
      <c r="M11" s="62">
        <v>1</v>
      </c>
      <c r="N11" s="61">
        <v>0</v>
      </c>
      <c r="O11" s="61">
        <v>803</v>
      </c>
      <c r="P11" s="61">
        <v>660</v>
      </c>
      <c r="Q11" s="62">
        <v>1.2166666666666666</v>
      </c>
      <c r="R11" s="61">
        <v>143</v>
      </c>
      <c r="S11" s="83">
        <f t="shared" si="1"/>
        <v>3700.75</v>
      </c>
      <c r="T11" s="83">
        <f t="shared" si="2"/>
        <v>3606</v>
      </c>
      <c r="U11" s="84">
        <f t="shared" si="3"/>
        <v>1.0262756516916252</v>
      </c>
      <c r="V11" s="83">
        <f t="shared" si="4"/>
        <v>94.75</v>
      </c>
    </row>
    <row r="12" spans="1:22">
      <c r="A12" t="str">
        <f t="shared" si="0"/>
        <v>127807</v>
      </c>
      <c r="B12" s="22" t="s">
        <v>21</v>
      </c>
      <c r="C12" s="61">
        <v>1366.5</v>
      </c>
      <c r="D12" s="61">
        <v>1330</v>
      </c>
      <c r="E12" s="62">
        <v>1.0274436090225565</v>
      </c>
      <c r="F12" s="61">
        <v>36.5</v>
      </c>
      <c r="G12" s="61">
        <v>1131.5</v>
      </c>
      <c r="H12" s="61">
        <v>1075.75</v>
      </c>
      <c r="I12" s="62">
        <v>1.0518243086218917</v>
      </c>
      <c r="J12" s="61">
        <v>55.75</v>
      </c>
      <c r="K12" s="61">
        <v>1000.75</v>
      </c>
      <c r="L12" s="61">
        <v>990</v>
      </c>
      <c r="M12" s="62">
        <v>1.0108585858585859</v>
      </c>
      <c r="N12" s="61">
        <v>10.75</v>
      </c>
      <c r="O12" s="61">
        <v>759</v>
      </c>
      <c r="P12" s="61">
        <v>660</v>
      </c>
      <c r="Q12" s="62">
        <v>1.1499999999999999</v>
      </c>
      <c r="R12" s="61">
        <v>99</v>
      </c>
      <c r="S12" s="83">
        <f t="shared" si="1"/>
        <v>4257.75</v>
      </c>
      <c r="T12" s="83">
        <f t="shared" si="2"/>
        <v>4055.75</v>
      </c>
      <c r="U12" s="84">
        <f t="shared" si="3"/>
        <v>1.04980583122727</v>
      </c>
      <c r="V12" s="83">
        <f t="shared" si="4"/>
        <v>202</v>
      </c>
    </row>
    <row r="13" spans="1:22">
      <c r="A13" t="str">
        <f t="shared" si="0"/>
        <v>127050</v>
      </c>
      <c r="B13" s="22" t="s">
        <v>24</v>
      </c>
      <c r="C13" s="61">
        <v>1432</v>
      </c>
      <c r="D13" s="61">
        <v>1462.25</v>
      </c>
      <c r="E13" s="62">
        <v>0.97931270302615836</v>
      </c>
      <c r="F13" s="61">
        <v>-30.25</v>
      </c>
      <c r="G13" s="61">
        <v>1764.25</v>
      </c>
      <c r="H13" s="61">
        <v>1825.25</v>
      </c>
      <c r="I13" s="62">
        <v>0.96657992055882758</v>
      </c>
      <c r="J13" s="61">
        <v>-61</v>
      </c>
      <c r="K13" s="61">
        <v>825</v>
      </c>
      <c r="L13" s="61">
        <v>660</v>
      </c>
      <c r="M13" s="62">
        <v>1.25</v>
      </c>
      <c r="N13" s="61">
        <v>165</v>
      </c>
      <c r="O13" s="61">
        <v>1166</v>
      </c>
      <c r="P13" s="61">
        <v>990</v>
      </c>
      <c r="Q13" s="62">
        <v>1.1777777777777778</v>
      </c>
      <c r="R13" s="61">
        <v>176</v>
      </c>
      <c r="S13" s="83">
        <f t="shared" si="1"/>
        <v>5187.25</v>
      </c>
      <c r="T13" s="83">
        <f t="shared" si="2"/>
        <v>4937.5</v>
      </c>
      <c r="U13" s="84">
        <f t="shared" si="3"/>
        <v>1.0505822784810126</v>
      </c>
      <c r="V13" s="83">
        <f t="shared" si="4"/>
        <v>249.75</v>
      </c>
    </row>
    <row r="14" spans="1:22">
      <c r="A14" t="str">
        <f t="shared" si="0"/>
        <v>127051</v>
      </c>
      <c r="B14" s="22" t="s">
        <v>25</v>
      </c>
      <c r="C14" s="61">
        <v>1348</v>
      </c>
      <c r="D14" s="61">
        <v>1490</v>
      </c>
      <c r="E14" s="63">
        <v>0.90469798657718126</v>
      </c>
      <c r="F14" s="61">
        <v>-142</v>
      </c>
      <c r="G14" s="61">
        <v>1993.25</v>
      </c>
      <c r="H14" s="61">
        <v>2013</v>
      </c>
      <c r="I14" s="62">
        <v>0.99018877297565822</v>
      </c>
      <c r="J14" s="61">
        <v>-19.75</v>
      </c>
      <c r="K14" s="61">
        <v>847</v>
      </c>
      <c r="L14" s="61">
        <v>660</v>
      </c>
      <c r="M14" s="62">
        <v>1.2833333333333334</v>
      </c>
      <c r="N14" s="61">
        <v>187</v>
      </c>
      <c r="O14" s="61">
        <v>990</v>
      </c>
      <c r="P14" s="61">
        <v>990</v>
      </c>
      <c r="Q14" s="62">
        <v>1</v>
      </c>
      <c r="R14" s="61">
        <v>0</v>
      </c>
      <c r="S14" s="83">
        <f t="shared" si="1"/>
        <v>5178.25</v>
      </c>
      <c r="T14" s="83">
        <f t="shared" si="2"/>
        <v>5153</v>
      </c>
      <c r="U14" s="84">
        <f t="shared" si="3"/>
        <v>1.0049000582185135</v>
      </c>
      <c r="V14" s="83">
        <f t="shared" si="4"/>
        <v>25.25</v>
      </c>
    </row>
    <row r="15" spans="1:22" s="5" customFormat="1">
      <c r="A15"/>
      <c r="B15" s="64" t="s">
        <v>277</v>
      </c>
      <c r="C15" s="65">
        <v>19011.5</v>
      </c>
      <c r="D15" s="65">
        <v>19269.249999999993</v>
      </c>
      <c r="E15" s="66">
        <v>0.98662376584454548</v>
      </c>
      <c r="F15" s="65">
        <v>-257.74999999999272</v>
      </c>
      <c r="G15" s="65">
        <v>18249.066666666666</v>
      </c>
      <c r="H15" s="65">
        <v>16617.366666666669</v>
      </c>
      <c r="I15" s="67">
        <v>1.0981924532767926</v>
      </c>
      <c r="J15" s="65">
        <v>1631.6999999999971</v>
      </c>
      <c r="K15" s="65">
        <v>14041.166666666668</v>
      </c>
      <c r="L15" s="65">
        <v>13763.5</v>
      </c>
      <c r="M15" s="66">
        <v>1.0201741320642763</v>
      </c>
      <c r="N15" s="65">
        <v>277.66666666666788</v>
      </c>
      <c r="O15" s="65">
        <v>13856.166666666666</v>
      </c>
      <c r="P15" s="65">
        <v>11209</v>
      </c>
      <c r="Q15" s="66">
        <v>1.2361643917090432</v>
      </c>
      <c r="R15" s="65">
        <v>2647.1666666666661</v>
      </c>
      <c r="S15" s="85">
        <f t="shared" si="1"/>
        <v>65157.9</v>
      </c>
      <c r="T15" s="85">
        <f t="shared" si="2"/>
        <v>60859.116666666661</v>
      </c>
      <c r="U15" s="86">
        <f t="shared" si="3"/>
        <v>1.0706349938806758</v>
      </c>
      <c r="V15" s="85">
        <f t="shared" si="4"/>
        <v>4298.7833333333401</v>
      </c>
    </row>
    <row r="16" spans="1:22">
      <c r="A16" t="str">
        <f t="shared" si="0"/>
        <v>109007</v>
      </c>
      <c r="B16" s="22" t="s">
        <v>27</v>
      </c>
      <c r="C16" s="61">
        <v>1785</v>
      </c>
      <c r="D16" s="61">
        <v>1805.5</v>
      </c>
      <c r="E16" s="62">
        <v>0.98864580448629191</v>
      </c>
      <c r="F16" s="61">
        <v>-20.5</v>
      </c>
      <c r="G16" s="61">
        <v>360</v>
      </c>
      <c r="H16" s="61">
        <v>360</v>
      </c>
      <c r="I16" s="62">
        <v>1</v>
      </c>
      <c r="J16" s="61">
        <v>0</v>
      </c>
      <c r="K16" s="61">
        <v>1320.5</v>
      </c>
      <c r="L16" s="61">
        <v>1320</v>
      </c>
      <c r="M16" s="62">
        <v>1.000378787878788</v>
      </c>
      <c r="N16" s="61">
        <v>0.5</v>
      </c>
      <c r="O16" s="61">
        <v>319</v>
      </c>
      <c r="P16" s="61">
        <v>330</v>
      </c>
      <c r="Q16" s="62">
        <v>0.96666666666666667</v>
      </c>
      <c r="R16" s="61">
        <v>-11</v>
      </c>
      <c r="S16" s="83">
        <f t="shared" si="1"/>
        <v>3784.5</v>
      </c>
      <c r="T16" s="83">
        <f t="shared" si="2"/>
        <v>3815.5</v>
      </c>
      <c r="U16" s="84">
        <f t="shared" si="3"/>
        <v>0.99187524570829511</v>
      </c>
      <c r="V16" s="83">
        <f t="shared" si="4"/>
        <v>-31</v>
      </c>
    </row>
    <row r="17" spans="1:22">
      <c r="A17" t="str">
        <f t="shared" si="0"/>
        <v>101141</v>
      </c>
      <c r="B17" s="22" t="s">
        <v>30</v>
      </c>
      <c r="C17" s="61">
        <v>5812</v>
      </c>
      <c r="D17" s="61">
        <v>5929</v>
      </c>
      <c r="E17" s="62">
        <v>0.98026648675999328</v>
      </c>
      <c r="F17" s="61">
        <v>-117</v>
      </c>
      <c r="G17" s="61">
        <v>305</v>
      </c>
      <c r="H17" s="61">
        <v>358</v>
      </c>
      <c r="I17" s="62">
        <v>0.85195530726256985</v>
      </c>
      <c r="J17" s="61">
        <v>-53</v>
      </c>
      <c r="K17" s="61">
        <v>5627.5</v>
      </c>
      <c r="L17" s="61">
        <v>5934</v>
      </c>
      <c r="M17" s="62">
        <v>0.94834850016852035</v>
      </c>
      <c r="N17" s="61">
        <v>-306.5</v>
      </c>
      <c r="O17" s="61">
        <v>402.5</v>
      </c>
      <c r="P17" s="61">
        <v>345</v>
      </c>
      <c r="Q17" s="62">
        <v>1.1666666666666667</v>
      </c>
      <c r="R17" s="61">
        <v>57.5</v>
      </c>
      <c r="S17" s="83">
        <f t="shared" si="1"/>
        <v>12147</v>
      </c>
      <c r="T17" s="83">
        <f t="shared" si="2"/>
        <v>12566</v>
      </c>
      <c r="U17" s="84">
        <f t="shared" si="3"/>
        <v>0.96665605602419225</v>
      </c>
      <c r="V17" s="83">
        <f t="shared" si="4"/>
        <v>-419</v>
      </c>
    </row>
    <row r="18" spans="1:22">
      <c r="A18" t="str">
        <f t="shared" si="0"/>
        <v>101951</v>
      </c>
      <c r="B18" s="22" t="s">
        <v>29</v>
      </c>
      <c r="C18" s="61">
        <v>1374</v>
      </c>
      <c r="D18" s="61">
        <v>1406.75</v>
      </c>
      <c r="E18" s="62">
        <v>0.97671938866180918</v>
      </c>
      <c r="F18" s="61">
        <v>-32.75</v>
      </c>
      <c r="G18" s="61">
        <v>1263.25</v>
      </c>
      <c r="H18" s="61">
        <v>1077.25</v>
      </c>
      <c r="I18" s="62">
        <v>1.1726618705035972</v>
      </c>
      <c r="J18" s="61">
        <v>186</v>
      </c>
      <c r="K18" s="61">
        <v>990</v>
      </c>
      <c r="L18" s="61">
        <v>990</v>
      </c>
      <c r="M18" s="62">
        <v>1</v>
      </c>
      <c r="N18" s="61">
        <v>0</v>
      </c>
      <c r="O18" s="61">
        <v>737</v>
      </c>
      <c r="P18" s="61">
        <v>330</v>
      </c>
      <c r="Q18" s="62">
        <v>2.2333333333333334</v>
      </c>
      <c r="R18" s="61">
        <v>407</v>
      </c>
      <c r="S18" s="83">
        <f t="shared" si="1"/>
        <v>4364.25</v>
      </c>
      <c r="T18" s="83">
        <f t="shared" si="2"/>
        <v>3804</v>
      </c>
      <c r="U18" s="84">
        <f t="shared" si="3"/>
        <v>1.1472791798107256</v>
      </c>
      <c r="V18" s="83">
        <f t="shared" si="4"/>
        <v>560.25</v>
      </c>
    </row>
    <row r="19" spans="1:22">
      <c r="A19" t="str">
        <f t="shared" si="0"/>
        <v>101952</v>
      </c>
      <c r="B19" s="22" t="s">
        <v>28</v>
      </c>
      <c r="C19" s="61">
        <v>1386.75</v>
      </c>
      <c r="D19" s="61">
        <v>1411.25</v>
      </c>
      <c r="E19" s="62">
        <v>0.98263950398582811</v>
      </c>
      <c r="F19" s="61">
        <v>-24.5</v>
      </c>
      <c r="G19" s="61">
        <v>1224.25</v>
      </c>
      <c r="H19" s="61">
        <v>1108.75</v>
      </c>
      <c r="I19" s="62">
        <v>1.1041713641488162</v>
      </c>
      <c r="J19" s="61">
        <v>115.5</v>
      </c>
      <c r="K19" s="61">
        <v>990</v>
      </c>
      <c r="L19" s="61">
        <v>990</v>
      </c>
      <c r="M19" s="62">
        <v>1</v>
      </c>
      <c r="N19" s="61">
        <v>0</v>
      </c>
      <c r="O19" s="61">
        <v>495.5</v>
      </c>
      <c r="P19" s="61">
        <v>330</v>
      </c>
      <c r="Q19" s="62">
        <v>1.5015151515151515</v>
      </c>
      <c r="R19" s="61">
        <v>165.5</v>
      </c>
      <c r="S19" s="83">
        <f t="shared" si="1"/>
        <v>4096.5</v>
      </c>
      <c r="T19" s="83">
        <f t="shared" si="2"/>
        <v>3840</v>
      </c>
      <c r="U19" s="84">
        <f t="shared" si="3"/>
        <v>1.0667968750000001</v>
      </c>
      <c r="V19" s="83">
        <f t="shared" si="4"/>
        <v>256.5</v>
      </c>
    </row>
    <row r="20" spans="1:22">
      <c r="A20" t="str">
        <f t="shared" si="0"/>
        <v>101953</v>
      </c>
      <c r="B20" s="22" t="s">
        <v>26</v>
      </c>
      <c r="C20" s="61">
        <v>1376.5</v>
      </c>
      <c r="D20" s="61">
        <v>1376.5</v>
      </c>
      <c r="E20" s="62">
        <v>1</v>
      </c>
      <c r="F20" s="61">
        <v>0</v>
      </c>
      <c r="G20" s="61">
        <v>1231</v>
      </c>
      <c r="H20" s="61">
        <v>1093.4999999999966</v>
      </c>
      <c r="I20" s="62">
        <v>1.1257430269775983</v>
      </c>
      <c r="J20" s="61">
        <v>137.50000000000341</v>
      </c>
      <c r="K20" s="61">
        <v>998.5</v>
      </c>
      <c r="L20" s="61">
        <v>990</v>
      </c>
      <c r="M20" s="62">
        <v>1.0085858585858587</v>
      </c>
      <c r="N20" s="61">
        <v>8.5</v>
      </c>
      <c r="O20" s="61">
        <v>583</v>
      </c>
      <c r="P20" s="61">
        <v>572</v>
      </c>
      <c r="Q20" s="62">
        <v>1.0192307692307692</v>
      </c>
      <c r="R20" s="61">
        <v>11</v>
      </c>
      <c r="S20" s="83">
        <f t="shared" si="1"/>
        <v>4189</v>
      </c>
      <c r="T20" s="83">
        <f t="shared" si="2"/>
        <v>4031.9999999999964</v>
      </c>
      <c r="U20" s="84">
        <f t="shared" si="3"/>
        <v>1.038938492063493</v>
      </c>
      <c r="V20" s="83">
        <f t="shared" si="4"/>
        <v>157.00000000000364</v>
      </c>
    </row>
    <row r="21" spans="1:22">
      <c r="A21" t="str">
        <f t="shared" si="0"/>
        <v>104008</v>
      </c>
      <c r="B21" s="22" t="s">
        <v>31</v>
      </c>
      <c r="C21" s="61">
        <v>2420.9166666666665</v>
      </c>
      <c r="D21" s="61">
        <v>2535.3333333333235</v>
      </c>
      <c r="E21" s="62">
        <v>0.95487115435183123</v>
      </c>
      <c r="F21" s="61">
        <v>-114.41666666665697</v>
      </c>
      <c r="G21" s="61">
        <v>1088.3333333333333</v>
      </c>
      <c r="H21" s="61">
        <v>1088.3333333333333</v>
      </c>
      <c r="I21" s="62">
        <v>1</v>
      </c>
      <c r="J21" s="61">
        <v>0</v>
      </c>
      <c r="K21" s="61">
        <v>1903</v>
      </c>
      <c r="L21" s="61">
        <v>1958</v>
      </c>
      <c r="M21" s="62">
        <v>0.9719101123595506</v>
      </c>
      <c r="N21" s="61">
        <v>-55</v>
      </c>
      <c r="O21" s="61">
        <v>680</v>
      </c>
      <c r="P21" s="61">
        <v>660</v>
      </c>
      <c r="Q21" s="62">
        <v>1.0303030303030303</v>
      </c>
      <c r="R21" s="61">
        <v>20</v>
      </c>
      <c r="S21" s="83">
        <f t="shared" si="1"/>
        <v>6092.25</v>
      </c>
      <c r="T21" s="83">
        <f t="shared" si="2"/>
        <v>6241.666666666657</v>
      </c>
      <c r="U21" s="84">
        <f t="shared" si="3"/>
        <v>0.97606141522029521</v>
      </c>
      <c r="V21" s="83">
        <f t="shared" si="4"/>
        <v>-149.41666666665697</v>
      </c>
    </row>
    <row r="22" spans="1:22">
      <c r="A22" t="str">
        <f t="shared" si="0"/>
        <v>104009</v>
      </c>
      <c r="B22" s="22" t="s">
        <v>32</v>
      </c>
      <c r="C22" s="61">
        <v>2255</v>
      </c>
      <c r="D22" s="61">
        <v>2549.4999999999968</v>
      </c>
      <c r="E22" s="63">
        <v>0.88448715434399017</v>
      </c>
      <c r="F22" s="61">
        <v>-294.49999999999682</v>
      </c>
      <c r="G22" s="61">
        <v>687.33333333333337</v>
      </c>
      <c r="H22" s="61">
        <v>725.83333333333235</v>
      </c>
      <c r="I22" s="62">
        <v>0.94695752009184975</v>
      </c>
      <c r="J22" s="61">
        <v>-38.499999999998977</v>
      </c>
      <c r="K22" s="61">
        <v>1541</v>
      </c>
      <c r="L22" s="61">
        <v>1650</v>
      </c>
      <c r="M22" s="62">
        <v>0.93393939393939396</v>
      </c>
      <c r="N22" s="61">
        <v>-109</v>
      </c>
      <c r="O22" s="61">
        <v>671</v>
      </c>
      <c r="P22" s="61">
        <v>660</v>
      </c>
      <c r="Q22" s="62">
        <v>1.0166666666666666</v>
      </c>
      <c r="R22" s="61">
        <v>11</v>
      </c>
      <c r="S22" s="83">
        <f t="shared" si="1"/>
        <v>5154.3333333333339</v>
      </c>
      <c r="T22" s="83">
        <f t="shared" si="2"/>
        <v>5585.3333333333285</v>
      </c>
      <c r="U22" s="84">
        <f t="shared" si="3"/>
        <v>0.92283361184053569</v>
      </c>
      <c r="V22" s="83">
        <f t="shared" si="4"/>
        <v>-430.99999999999454</v>
      </c>
    </row>
    <row r="23" spans="1:22" s="5" customFormat="1">
      <c r="A23"/>
      <c r="B23" s="64" t="s">
        <v>278</v>
      </c>
      <c r="C23" s="65">
        <v>16410.166666666664</v>
      </c>
      <c r="D23" s="65">
        <v>17013.833333333321</v>
      </c>
      <c r="E23" s="66">
        <v>0.96451906781736485</v>
      </c>
      <c r="F23" s="65">
        <v>-603.66666666665697</v>
      </c>
      <c r="G23" s="65">
        <v>6159.1666666666661</v>
      </c>
      <c r="H23" s="65">
        <v>5811.6666666666615</v>
      </c>
      <c r="I23" s="67">
        <v>1.0597935187840559</v>
      </c>
      <c r="J23" s="65">
        <v>347.50000000000455</v>
      </c>
      <c r="K23" s="65">
        <v>13370.5</v>
      </c>
      <c r="L23" s="65">
        <v>13832</v>
      </c>
      <c r="M23" s="66">
        <v>0.96663533834586468</v>
      </c>
      <c r="N23" s="65">
        <v>-461.5</v>
      </c>
      <c r="O23" s="65">
        <v>3888</v>
      </c>
      <c r="P23" s="65">
        <v>3227</v>
      </c>
      <c r="Q23" s="66">
        <v>1.2048342113418036</v>
      </c>
      <c r="R23" s="65">
        <v>661</v>
      </c>
      <c r="S23" s="85">
        <f t="shared" si="1"/>
        <v>39827.833333333328</v>
      </c>
      <c r="T23" s="85">
        <f t="shared" si="2"/>
        <v>39884.499999999985</v>
      </c>
      <c r="U23" s="86">
        <f t="shared" si="3"/>
        <v>0.99857923086244893</v>
      </c>
      <c r="V23" s="85">
        <f t="shared" si="4"/>
        <v>-56.666666666656965</v>
      </c>
    </row>
    <row r="24" spans="1:22">
      <c r="A24" t="str">
        <f t="shared" si="0"/>
        <v>103101</v>
      </c>
      <c r="B24" s="22" t="s">
        <v>269</v>
      </c>
      <c r="C24" s="61">
        <v>1488.75</v>
      </c>
      <c r="D24" s="61">
        <v>1522.25</v>
      </c>
      <c r="E24" s="62">
        <v>0.97799310231565117</v>
      </c>
      <c r="F24" s="61">
        <v>-33.5</v>
      </c>
      <c r="G24" s="61">
        <v>1051</v>
      </c>
      <c r="H24" s="61">
        <v>1080</v>
      </c>
      <c r="I24" s="62">
        <v>0.9731481481481481</v>
      </c>
      <c r="J24" s="61">
        <v>-29</v>
      </c>
      <c r="K24" s="61">
        <v>660</v>
      </c>
      <c r="L24" s="61">
        <v>660</v>
      </c>
      <c r="M24" s="62">
        <v>1</v>
      </c>
      <c r="N24" s="61">
        <v>0</v>
      </c>
      <c r="O24" s="61">
        <v>0</v>
      </c>
      <c r="P24" s="61">
        <v>0</v>
      </c>
      <c r="Q24" s="62">
        <v>1</v>
      </c>
      <c r="R24" s="61">
        <v>0</v>
      </c>
      <c r="S24" s="83">
        <f t="shared" si="1"/>
        <v>3199.75</v>
      </c>
      <c r="T24" s="83">
        <f t="shared" si="2"/>
        <v>3262.25</v>
      </c>
      <c r="U24" s="84">
        <f t="shared" si="3"/>
        <v>0.98084144378879612</v>
      </c>
      <c r="V24" s="83">
        <f t="shared" si="4"/>
        <v>-62.5</v>
      </c>
    </row>
    <row r="25" spans="1:22">
      <c r="A25" t="str">
        <f t="shared" si="0"/>
        <v>101107</v>
      </c>
      <c r="B25" s="22" t="s">
        <v>49</v>
      </c>
      <c r="C25" s="61">
        <v>6435.5</v>
      </c>
      <c r="D25" s="61">
        <v>6485.25</v>
      </c>
      <c r="E25" s="62">
        <v>0.99232874600053966</v>
      </c>
      <c r="F25" s="61">
        <v>-49.75</v>
      </c>
      <c r="G25" s="61">
        <v>710</v>
      </c>
      <c r="H25" s="61">
        <v>723.5</v>
      </c>
      <c r="I25" s="62">
        <v>0.98134070490670355</v>
      </c>
      <c r="J25" s="61">
        <v>-13.5</v>
      </c>
      <c r="K25" s="61">
        <v>5835.583333333333</v>
      </c>
      <c r="L25" s="61">
        <v>5929</v>
      </c>
      <c r="M25" s="62">
        <v>0.98424411086748753</v>
      </c>
      <c r="N25" s="61">
        <v>-93.41666666666697</v>
      </c>
      <c r="O25" s="61">
        <v>636.5</v>
      </c>
      <c r="P25" s="61">
        <v>660</v>
      </c>
      <c r="Q25" s="62">
        <v>0.96439393939393936</v>
      </c>
      <c r="R25" s="61">
        <v>-23.5</v>
      </c>
      <c r="S25" s="83">
        <f t="shared" si="1"/>
        <v>13617.583333333332</v>
      </c>
      <c r="T25" s="83">
        <f t="shared" si="2"/>
        <v>13797.75</v>
      </c>
      <c r="U25" s="84">
        <f t="shared" si="3"/>
        <v>0.98694231547414124</v>
      </c>
      <c r="V25" s="83">
        <f t="shared" si="4"/>
        <v>-180.16666666666788</v>
      </c>
    </row>
    <row r="26" spans="1:22">
      <c r="A26" t="str">
        <f t="shared" si="0"/>
        <v>101179</v>
      </c>
      <c r="B26" s="22" t="s">
        <v>53</v>
      </c>
      <c r="C26" s="61">
        <v>1024.5</v>
      </c>
      <c r="D26" s="61">
        <v>1040</v>
      </c>
      <c r="E26" s="62">
        <v>0.9850961538461539</v>
      </c>
      <c r="F26" s="61">
        <v>-15.5</v>
      </c>
      <c r="G26" s="61">
        <v>943.23333333333335</v>
      </c>
      <c r="H26" s="61">
        <v>1168</v>
      </c>
      <c r="I26" s="62">
        <v>0.80756278538812787</v>
      </c>
      <c r="J26" s="61">
        <v>-224.76666666666665</v>
      </c>
      <c r="K26" s="61">
        <v>683.5</v>
      </c>
      <c r="L26" s="61">
        <v>690</v>
      </c>
      <c r="M26" s="62">
        <v>0.99057971014492752</v>
      </c>
      <c r="N26" s="61">
        <v>-6.5</v>
      </c>
      <c r="O26" s="61">
        <v>896.5</v>
      </c>
      <c r="P26" s="61">
        <v>1035</v>
      </c>
      <c r="Q26" s="62">
        <v>0.86618357487922704</v>
      </c>
      <c r="R26" s="61">
        <v>-138.5</v>
      </c>
      <c r="S26" s="83">
        <f t="shared" si="1"/>
        <v>3547.7333333333336</v>
      </c>
      <c r="T26" s="83">
        <f t="shared" si="2"/>
        <v>3933</v>
      </c>
      <c r="U26" s="84">
        <f t="shared" si="3"/>
        <v>0.90204254597847278</v>
      </c>
      <c r="V26" s="83">
        <f t="shared" si="4"/>
        <v>-385.26666666666642</v>
      </c>
    </row>
    <row r="27" spans="1:22">
      <c r="A27" t="str">
        <f t="shared" si="0"/>
        <v>101192</v>
      </c>
      <c r="B27" s="22" t="s">
        <v>51</v>
      </c>
      <c r="C27" s="61">
        <v>1378.25</v>
      </c>
      <c r="D27" s="61">
        <v>1383.5</v>
      </c>
      <c r="E27" s="62">
        <v>0.99620527647271417</v>
      </c>
      <c r="F27" s="61">
        <v>-5.25</v>
      </c>
      <c r="G27" s="61">
        <v>1026.75</v>
      </c>
      <c r="H27" s="61">
        <v>1035.25</v>
      </c>
      <c r="I27" s="62">
        <v>0.99178942284472349</v>
      </c>
      <c r="J27" s="61">
        <v>-8.5</v>
      </c>
      <c r="K27" s="61">
        <v>954.5</v>
      </c>
      <c r="L27" s="61">
        <v>943</v>
      </c>
      <c r="M27" s="62">
        <v>1.0121951219512195</v>
      </c>
      <c r="N27" s="61">
        <v>11.5</v>
      </c>
      <c r="O27" s="61">
        <v>721.25</v>
      </c>
      <c r="P27" s="61">
        <v>690</v>
      </c>
      <c r="Q27" s="62">
        <v>1.0452898550724639</v>
      </c>
      <c r="R27" s="61">
        <v>31.25</v>
      </c>
      <c r="S27" s="83">
        <f t="shared" si="1"/>
        <v>4080.75</v>
      </c>
      <c r="T27" s="83">
        <f t="shared" si="2"/>
        <v>4051.75</v>
      </c>
      <c r="U27" s="84">
        <f t="shared" si="3"/>
        <v>1.0071574011229716</v>
      </c>
      <c r="V27" s="83">
        <f t="shared" si="4"/>
        <v>29</v>
      </c>
    </row>
    <row r="28" spans="1:22">
      <c r="A28" t="str">
        <f t="shared" si="0"/>
        <v>101193</v>
      </c>
      <c r="B28" s="22" t="s">
        <v>52</v>
      </c>
      <c r="C28" s="61">
        <v>1907.25</v>
      </c>
      <c r="D28" s="61">
        <v>1985</v>
      </c>
      <c r="E28" s="62">
        <v>0.96083123425692696</v>
      </c>
      <c r="F28" s="61">
        <v>-77.75</v>
      </c>
      <c r="G28" s="61">
        <v>1087</v>
      </c>
      <c r="H28" s="61">
        <v>1035.5</v>
      </c>
      <c r="I28" s="62">
        <v>1.0497344278126508</v>
      </c>
      <c r="J28" s="61">
        <v>51.5</v>
      </c>
      <c r="K28" s="61">
        <v>1380</v>
      </c>
      <c r="L28" s="61">
        <v>1380</v>
      </c>
      <c r="M28" s="62">
        <v>1</v>
      </c>
      <c r="N28" s="61">
        <v>0</v>
      </c>
      <c r="O28" s="61">
        <v>770</v>
      </c>
      <c r="P28" s="61">
        <v>690</v>
      </c>
      <c r="Q28" s="62">
        <v>1.1159420289855073</v>
      </c>
      <c r="R28" s="61">
        <v>80</v>
      </c>
      <c r="S28" s="83">
        <f t="shared" si="1"/>
        <v>5144.25</v>
      </c>
      <c r="T28" s="83">
        <f t="shared" si="2"/>
        <v>5090.5</v>
      </c>
      <c r="U28" s="84">
        <f t="shared" si="3"/>
        <v>1.0105588841960516</v>
      </c>
      <c r="V28" s="83">
        <f t="shared" si="4"/>
        <v>53.75</v>
      </c>
    </row>
    <row r="29" spans="1:22">
      <c r="A29" t="str">
        <f t="shared" si="0"/>
        <v>101189</v>
      </c>
      <c r="B29" s="22" t="s">
        <v>48</v>
      </c>
      <c r="C29" s="61">
        <v>2143.5</v>
      </c>
      <c r="D29" s="61">
        <v>2218</v>
      </c>
      <c r="E29" s="62">
        <v>0.96641118124436431</v>
      </c>
      <c r="F29" s="61">
        <v>-74.5</v>
      </c>
      <c r="G29" s="61">
        <v>1186.75</v>
      </c>
      <c r="H29" s="61">
        <v>1229.25</v>
      </c>
      <c r="I29" s="62">
        <v>0.96542607280862314</v>
      </c>
      <c r="J29" s="61">
        <v>-42.5</v>
      </c>
      <c r="K29" s="61">
        <v>1725</v>
      </c>
      <c r="L29" s="61">
        <v>1725</v>
      </c>
      <c r="M29" s="62">
        <v>1</v>
      </c>
      <c r="N29" s="61">
        <v>0</v>
      </c>
      <c r="O29" s="61">
        <v>1368.5</v>
      </c>
      <c r="P29" s="61">
        <v>1368.5</v>
      </c>
      <c r="Q29" s="62">
        <v>1</v>
      </c>
      <c r="R29" s="61">
        <v>0</v>
      </c>
      <c r="S29" s="83">
        <f t="shared" si="1"/>
        <v>6423.75</v>
      </c>
      <c r="T29" s="83">
        <f t="shared" si="2"/>
        <v>6540.75</v>
      </c>
      <c r="U29" s="84">
        <f t="shared" si="3"/>
        <v>0.98211214310285522</v>
      </c>
      <c r="V29" s="83">
        <f t="shared" si="4"/>
        <v>-117</v>
      </c>
    </row>
    <row r="30" spans="1:22">
      <c r="A30" t="str">
        <f t="shared" si="0"/>
        <v>101190</v>
      </c>
      <c r="B30" s="22" t="s">
        <v>50</v>
      </c>
      <c r="C30" s="61">
        <v>2070.3333333333335</v>
      </c>
      <c r="D30" s="61">
        <v>2069.8333333333335</v>
      </c>
      <c r="E30" s="62">
        <v>1.0002415653434253</v>
      </c>
      <c r="F30" s="61">
        <v>0.5</v>
      </c>
      <c r="G30" s="61">
        <v>1552.5</v>
      </c>
      <c r="H30" s="61">
        <v>1383</v>
      </c>
      <c r="I30" s="62">
        <v>1.1225596529284165</v>
      </c>
      <c r="J30" s="61">
        <v>169.5</v>
      </c>
      <c r="K30" s="61">
        <v>1713</v>
      </c>
      <c r="L30" s="61">
        <v>1724</v>
      </c>
      <c r="M30" s="62">
        <v>0.99361948955916468</v>
      </c>
      <c r="N30" s="61">
        <v>-11</v>
      </c>
      <c r="O30" s="61">
        <v>1619.5</v>
      </c>
      <c r="P30" s="61">
        <v>1370</v>
      </c>
      <c r="Q30" s="62">
        <v>1.1821167883211678</v>
      </c>
      <c r="R30" s="61">
        <v>249.5</v>
      </c>
      <c r="S30" s="83">
        <f t="shared" si="1"/>
        <v>6955.3333333333339</v>
      </c>
      <c r="T30" s="83">
        <f t="shared" si="2"/>
        <v>6546.8333333333339</v>
      </c>
      <c r="U30" s="84">
        <f t="shared" si="3"/>
        <v>1.0623965784985108</v>
      </c>
      <c r="V30" s="83">
        <f t="shared" si="4"/>
        <v>408.5</v>
      </c>
    </row>
    <row r="31" spans="1:22" s="5" customFormat="1">
      <c r="A31"/>
      <c r="B31" s="64" t="s">
        <v>279</v>
      </c>
      <c r="C31" s="65">
        <v>16448.083333333332</v>
      </c>
      <c r="D31" s="65">
        <v>16703.833333333332</v>
      </c>
      <c r="E31" s="66">
        <v>0.98468914321064027</v>
      </c>
      <c r="F31" s="65">
        <v>-255.75</v>
      </c>
      <c r="G31" s="65">
        <v>7557.2333333333336</v>
      </c>
      <c r="H31" s="65">
        <v>7654.5</v>
      </c>
      <c r="I31" s="67">
        <v>0.98729287782785724</v>
      </c>
      <c r="J31" s="65">
        <v>-97.266666666666424</v>
      </c>
      <c r="K31" s="65">
        <v>12951.583333333332</v>
      </c>
      <c r="L31" s="65">
        <v>13051</v>
      </c>
      <c r="M31" s="66">
        <v>0.99238244834367728</v>
      </c>
      <c r="N31" s="65">
        <v>-99.416666666667879</v>
      </c>
      <c r="O31" s="65">
        <v>6012.25</v>
      </c>
      <c r="P31" s="65">
        <v>5813.5</v>
      </c>
      <c r="Q31" s="66">
        <v>1.0341876666379977</v>
      </c>
      <c r="R31" s="65">
        <v>198.75</v>
      </c>
      <c r="S31" s="85">
        <f t="shared" si="1"/>
        <v>42969.149999999994</v>
      </c>
      <c r="T31" s="85">
        <f t="shared" si="2"/>
        <v>43222.833333333328</v>
      </c>
      <c r="U31" s="86">
        <f t="shared" si="3"/>
        <v>0.99413080277785271</v>
      </c>
      <c r="V31" s="85">
        <f t="shared" si="4"/>
        <v>-253.6833333333343</v>
      </c>
    </row>
    <row r="32" spans="1:22">
      <c r="A32" t="str">
        <f t="shared" si="0"/>
        <v>102043</v>
      </c>
      <c r="B32" s="22" t="s">
        <v>40</v>
      </c>
      <c r="C32" s="61">
        <v>5209.5</v>
      </c>
      <c r="D32" s="61">
        <v>6602.5</v>
      </c>
      <c r="E32" s="63">
        <v>0.78901931086709576</v>
      </c>
      <c r="F32" s="61">
        <v>-1393</v>
      </c>
      <c r="G32" s="61">
        <v>109.5</v>
      </c>
      <c r="H32" s="61">
        <v>355.5</v>
      </c>
      <c r="I32" s="62">
        <v>0.30801687763713081</v>
      </c>
      <c r="J32" s="61">
        <v>-246</v>
      </c>
      <c r="K32" s="61">
        <v>5242.5</v>
      </c>
      <c r="L32" s="61">
        <v>6520.5</v>
      </c>
      <c r="M32" s="63">
        <v>0.8040027605244997</v>
      </c>
      <c r="N32" s="61">
        <v>-1278</v>
      </c>
      <c r="O32" s="61">
        <v>80.5</v>
      </c>
      <c r="P32" s="61">
        <v>345</v>
      </c>
      <c r="Q32" s="62">
        <v>0.23333333333333334</v>
      </c>
      <c r="R32" s="61">
        <v>-264.5</v>
      </c>
      <c r="S32" s="83">
        <f t="shared" si="1"/>
        <v>10642</v>
      </c>
      <c r="T32" s="83">
        <f t="shared" si="2"/>
        <v>13823.5</v>
      </c>
      <c r="U32" s="84">
        <f t="shared" si="3"/>
        <v>0.76984844648605633</v>
      </c>
      <c r="V32" s="83">
        <f t="shared" si="4"/>
        <v>-3181.5</v>
      </c>
    </row>
    <row r="33" spans="1:22">
      <c r="A33" t="str">
        <f t="shared" si="0"/>
        <v>102251</v>
      </c>
      <c r="B33" s="22" t="s">
        <v>35</v>
      </c>
      <c r="C33" s="61">
        <v>3886.5</v>
      </c>
      <c r="D33" s="61">
        <v>4142.75</v>
      </c>
      <c r="E33" s="63">
        <v>0.93814495202462134</v>
      </c>
      <c r="F33" s="61">
        <v>-256.25</v>
      </c>
      <c r="G33" s="61">
        <v>369.5</v>
      </c>
      <c r="H33" s="61">
        <v>348</v>
      </c>
      <c r="I33" s="62">
        <v>1.0617816091954022</v>
      </c>
      <c r="J33" s="61">
        <v>21.5</v>
      </c>
      <c r="K33" s="61">
        <v>3796</v>
      </c>
      <c r="L33" s="61">
        <v>4304.5</v>
      </c>
      <c r="M33" s="63">
        <v>0.88186781275409454</v>
      </c>
      <c r="N33" s="61">
        <v>-508.5</v>
      </c>
      <c r="O33" s="61">
        <v>433.25</v>
      </c>
      <c r="P33" s="61">
        <v>345</v>
      </c>
      <c r="Q33" s="62">
        <v>1.2557971014492753</v>
      </c>
      <c r="R33" s="61">
        <v>88.25</v>
      </c>
      <c r="S33" s="83">
        <f t="shared" si="1"/>
        <v>8485.25</v>
      </c>
      <c r="T33" s="83">
        <f t="shared" si="2"/>
        <v>9140.25</v>
      </c>
      <c r="U33" s="84">
        <f t="shared" si="3"/>
        <v>0.92833894040097376</v>
      </c>
      <c r="V33" s="83">
        <f t="shared" si="4"/>
        <v>-655</v>
      </c>
    </row>
    <row r="34" spans="1:22">
      <c r="A34" t="str">
        <f t="shared" si="0"/>
        <v>102041</v>
      </c>
      <c r="B34" s="22" t="s">
        <v>37</v>
      </c>
      <c r="C34" s="61">
        <v>2256.75</v>
      </c>
      <c r="D34" s="61">
        <v>2254</v>
      </c>
      <c r="E34" s="63">
        <v>1.0012200532386868</v>
      </c>
      <c r="F34" s="61">
        <v>2.75</v>
      </c>
      <c r="G34" s="61">
        <v>338.5</v>
      </c>
      <c r="H34" s="61">
        <v>345.5</v>
      </c>
      <c r="I34" s="62">
        <v>0.97973950795947906</v>
      </c>
      <c r="J34" s="61">
        <v>-7</v>
      </c>
      <c r="K34" s="61">
        <v>1794.5</v>
      </c>
      <c r="L34" s="61">
        <v>1633</v>
      </c>
      <c r="M34" s="63">
        <v>1.0988977342314759</v>
      </c>
      <c r="N34" s="61">
        <v>161.5</v>
      </c>
      <c r="O34" s="61">
        <v>264.5</v>
      </c>
      <c r="P34" s="61">
        <v>345</v>
      </c>
      <c r="Q34" s="62">
        <v>0.76666666666666672</v>
      </c>
      <c r="R34" s="61">
        <v>-80.5</v>
      </c>
      <c r="S34" s="83">
        <f t="shared" si="1"/>
        <v>4654.25</v>
      </c>
      <c r="T34" s="83">
        <f t="shared" si="2"/>
        <v>4577.5</v>
      </c>
      <c r="U34" s="84">
        <f t="shared" si="3"/>
        <v>1.0167667941015839</v>
      </c>
      <c r="V34" s="83">
        <f t="shared" si="4"/>
        <v>76.75</v>
      </c>
    </row>
    <row r="35" spans="1:22">
      <c r="A35" t="str">
        <f t="shared" si="0"/>
        <v>102033</v>
      </c>
      <c r="B35" s="22" t="s">
        <v>39</v>
      </c>
      <c r="C35" s="61">
        <v>1862.5</v>
      </c>
      <c r="D35" s="61">
        <v>2079.5</v>
      </c>
      <c r="E35" s="63">
        <v>0.8956479923058428</v>
      </c>
      <c r="F35" s="61">
        <v>-217</v>
      </c>
      <c r="G35" s="61">
        <v>439.5</v>
      </c>
      <c r="H35" s="61">
        <v>359</v>
      </c>
      <c r="I35" s="62">
        <v>1.224233983286908</v>
      </c>
      <c r="J35" s="61">
        <v>80.5</v>
      </c>
      <c r="K35" s="61">
        <v>1655.5166666666667</v>
      </c>
      <c r="L35" s="61">
        <v>1725</v>
      </c>
      <c r="M35" s="63">
        <v>0.95971980676328505</v>
      </c>
      <c r="N35" s="61">
        <v>-69.483333333333348</v>
      </c>
      <c r="O35" s="61">
        <v>428.91666666666669</v>
      </c>
      <c r="P35" s="61">
        <v>333.5</v>
      </c>
      <c r="Q35" s="62">
        <v>1.2861069465267367</v>
      </c>
      <c r="R35" s="61">
        <v>95.416666666666686</v>
      </c>
      <c r="S35" s="83">
        <f t="shared" si="1"/>
        <v>4386.4333333333334</v>
      </c>
      <c r="T35" s="83">
        <f t="shared" si="2"/>
        <v>4497</v>
      </c>
      <c r="U35" s="84">
        <f t="shared" si="3"/>
        <v>0.97541323845526651</v>
      </c>
      <c r="V35" s="83">
        <f t="shared" si="4"/>
        <v>-110.56666666666661</v>
      </c>
    </row>
    <row r="36" spans="1:22">
      <c r="A36" t="str">
        <f t="shared" si="0"/>
        <v>102262</v>
      </c>
      <c r="B36" s="22" t="s">
        <v>38</v>
      </c>
      <c r="C36" s="61">
        <v>1638.5</v>
      </c>
      <c r="D36" s="61">
        <v>1713</v>
      </c>
      <c r="E36" s="62">
        <v>0.95650904845300644</v>
      </c>
      <c r="F36" s="61">
        <v>-74.5</v>
      </c>
      <c r="G36" s="61">
        <v>349.5</v>
      </c>
      <c r="H36" s="61">
        <v>345</v>
      </c>
      <c r="I36" s="62">
        <v>1.0130434782608695</v>
      </c>
      <c r="J36" s="61">
        <v>4.5</v>
      </c>
      <c r="K36" s="61">
        <v>1552</v>
      </c>
      <c r="L36" s="61">
        <v>1725</v>
      </c>
      <c r="M36" s="63">
        <v>0.8997101449275362</v>
      </c>
      <c r="N36" s="61">
        <v>-173</v>
      </c>
      <c r="O36" s="61">
        <v>299</v>
      </c>
      <c r="P36" s="61">
        <v>345</v>
      </c>
      <c r="Q36" s="62">
        <v>0.8666666666666667</v>
      </c>
      <c r="R36" s="61">
        <v>-46</v>
      </c>
      <c r="S36" s="83">
        <f t="shared" si="1"/>
        <v>3839</v>
      </c>
      <c r="T36" s="83">
        <f t="shared" si="2"/>
        <v>4128</v>
      </c>
      <c r="U36" s="84">
        <f t="shared" si="3"/>
        <v>0.92999031007751942</v>
      </c>
      <c r="V36" s="83">
        <f t="shared" si="4"/>
        <v>-289</v>
      </c>
    </row>
    <row r="37" spans="1:22">
      <c r="A37" t="str">
        <f t="shared" si="0"/>
        <v>102260</v>
      </c>
      <c r="B37" s="22" t="s">
        <v>36</v>
      </c>
      <c r="C37" s="61">
        <v>2274.4166666666665</v>
      </c>
      <c r="D37" s="61">
        <v>2423</v>
      </c>
      <c r="E37" s="62">
        <v>0.9386779474480671</v>
      </c>
      <c r="F37" s="61">
        <v>-148.58333333333348</v>
      </c>
      <c r="G37" s="61">
        <v>316</v>
      </c>
      <c r="H37" s="61">
        <v>334</v>
      </c>
      <c r="I37" s="62">
        <v>0.94610778443113774</v>
      </c>
      <c r="J37" s="61">
        <v>-18</v>
      </c>
      <c r="K37" s="61">
        <v>1878.5</v>
      </c>
      <c r="L37" s="61">
        <v>2070</v>
      </c>
      <c r="M37" s="62">
        <v>0.90748792270531398</v>
      </c>
      <c r="N37" s="61">
        <v>-191.5</v>
      </c>
      <c r="O37" s="61">
        <v>333.5</v>
      </c>
      <c r="P37" s="61">
        <v>345</v>
      </c>
      <c r="Q37" s="62">
        <v>0.96666666666666667</v>
      </c>
      <c r="R37" s="61">
        <v>-11.5</v>
      </c>
      <c r="S37" s="83">
        <f t="shared" si="1"/>
        <v>4802.4166666666661</v>
      </c>
      <c r="T37" s="83">
        <f t="shared" si="2"/>
        <v>5172</v>
      </c>
      <c r="U37" s="84">
        <f t="shared" si="3"/>
        <v>0.92854150554266557</v>
      </c>
      <c r="V37" s="83">
        <f t="shared" si="4"/>
        <v>-369.58333333333394</v>
      </c>
    </row>
    <row r="38" spans="1:22">
      <c r="A38" t="str">
        <f t="shared" si="0"/>
        <v>102034</v>
      </c>
      <c r="B38" s="22" t="s">
        <v>33</v>
      </c>
      <c r="C38" s="61">
        <v>1474.7333333333333</v>
      </c>
      <c r="D38" s="61">
        <v>1386</v>
      </c>
      <c r="E38" s="62">
        <v>1.0640211640211641</v>
      </c>
      <c r="F38" s="61">
        <v>88.733333333333348</v>
      </c>
      <c r="G38" s="61">
        <v>546.33333333333337</v>
      </c>
      <c r="H38" s="61">
        <v>340.5</v>
      </c>
      <c r="I38" s="62">
        <v>1.6045031815956927</v>
      </c>
      <c r="J38" s="61">
        <v>205.83333333333337</v>
      </c>
      <c r="K38" s="61">
        <v>1383</v>
      </c>
      <c r="L38" s="61">
        <v>1380</v>
      </c>
      <c r="M38" s="62">
        <v>1.0021739130434784</v>
      </c>
      <c r="N38" s="61">
        <v>3</v>
      </c>
      <c r="O38" s="61">
        <v>414.5</v>
      </c>
      <c r="P38" s="61">
        <v>345</v>
      </c>
      <c r="Q38" s="62">
        <v>1.2014492753623189</v>
      </c>
      <c r="R38" s="61">
        <v>69.5</v>
      </c>
      <c r="S38" s="83">
        <f t="shared" si="1"/>
        <v>3818.5666666666666</v>
      </c>
      <c r="T38" s="83">
        <f t="shared" si="2"/>
        <v>3451.5</v>
      </c>
      <c r="U38" s="84">
        <f t="shared" si="3"/>
        <v>1.1063498961804046</v>
      </c>
      <c r="V38" s="83">
        <f t="shared" si="4"/>
        <v>367.06666666666661</v>
      </c>
    </row>
    <row r="39" spans="1:22">
      <c r="A39" t="str">
        <f t="shared" si="0"/>
        <v>102240</v>
      </c>
      <c r="B39" s="22" t="s">
        <v>34</v>
      </c>
      <c r="C39" s="61">
        <v>985.5</v>
      </c>
      <c r="D39" s="61">
        <v>1057</v>
      </c>
      <c r="E39" s="62">
        <v>0.93235572374645226</v>
      </c>
      <c r="F39" s="61">
        <v>-71.5</v>
      </c>
      <c r="G39" s="61">
        <v>31</v>
      </c>
      <c r="H39" s="61">
        <v>0</v>
      </c>
      <c r="I39" s="62">
        <v>1</v>
      </c>
      <c r="J39" s="61">
        <v>31</v>
      </c>
      <c r="K39" s="61">
        <v>1001.1666666666666</v>
      </c>
      <c r="L39" s="61">
        <v>1058</v>
      </c>
      <c r="M39" s="62">
        <v>0.94628229363579075</v>
      </c>
      <c r="N39" s="61">
        <v>-56.833333333333371</v>
      </c>
      <c r="O39" s="61">
        <v>11.5</v>
      </c>
      <c r="P39" s="61">
        <v>0</v>
      </c>
      <c r="Q39" s="62">
        <v>1</v>
      </c>
      <c r="R39" s="61">
        <v>11.5</v>
      </c>
      <c r="S39" s="83">
        <f t="shared" si="1"/>
        <v>2029.1666666666665</v>
      </c>
      <c r="T39" s="83">
        <f t="shared" si="2"/>
        <v>2115</v>
      </c>
      <c r="U39" s="84">
        <f t="shared" si="3"/>
        <v>0.95941686367218271</v>
      </c>
      <c r="V39" s="83">
        <f t="shared" si="4"/>
        <v>-85.833333333333485</v>
      </c>
    </row>
    <row r="40" spans="1:22">
      <c r="A40" t="str">
        <f t="shared" si="0"/>
        <v>102266</v>
      </c>
      <c r="B40" s="22" t="s">
        <v>41</v>
      </c>
      <c r="C40" s="61">
        <v>2137.0833333333335</v>
      </c>
      <c r="D40" s="61">
        <v>2154</v>
      </c>
      <c r="E40" s="62">
        <v>0.99214639430516871</v>
      </c>
      <c r="F40" s="61">
        <v>-16.916666666666515</v>
      </c>
      <c r="G40" s="61">
        <v>772</v>
      </c>
      <c r="H40" s="61">
        <v>689.5</v>
      </c>
      <c r="I40" s="62">
        <v>1.1196519216823786</v>
      </c>
      <c r="J40" s="61">
        <v>82.5</v>
      </c>
      <c r="K40" s="61">
        <v>2073</v>
      </c>
      <c r="L40" s="61">
        <v>2070</v>
      </c>
      <c r="M40" s="62">
        <v>1.0014492753623188</v>
      </c>
      <c r="N40" s="61">
        <v>3</v>
      </c>
      <c r="O40" s="61">
        <v>781</v>
      </c>
      <c r="P40" s="61">
        <v>690</v>
      </c>
      <c r="Q40" s="62">
        <v>1.1318840579710145</v>
      </c>
      <c r="R40" s="61">
        <v>91</v>
      </c>
      <c r="S40" s="83">
        <f t="shared" si="1"/>
        <v>5763.0833333333339</v>
      </c>
      <c r="T40" s="83">
        <f t="shared" si="2"/>
        <v>5603.5</v>
      </c>
      <c r="U40" s="84">
        <f t="shared" si="3"/>
        <v>1.0284792242943399</v>
      </c>
      <c r="V40" s="83">
        <f t="shared" si="4"/>
        <v>159.58333333333394</v>
      </c>
    </row>
    <row r="41" spans="1:22" s="5" customFormat="1">
      <c r="A41"/>
      <c r="B41" s="64" t="s">
        <v>280</v>
      </c>
      <c r="C41" s="65">
        <v>21725.483333333334</v>
      </c>
      <c r="D41" s="65">
        <v>23811.75</v>
      </c>
      <c r="E41" s="66">
        <v>0.91238499200324774</v>
      </c>
      <c r="F41" s="65">
        <v>-2086.2666666666664</v>
      </c>
      <c r="G41" s="65">
        <v>3271.8333333333335</v>
      </c>
      <c r="H41" s="65">
        <v>3117</v>
      </c>
      <c r="I41" s="67">
        <v>1.0496738316757566</v>
      </c>
      <c r="J41" s="65">
        <v>154.83333333333348</v>
      </c>
      <c r="K41" s="65">
        <v>20376.183333333334</v>
      </c>
      <c r="L41" s="65">
        <v>22486</v>
      </c>
      <c r="M41" s="66">
        <v>0.90617198849654601</v>
      </c>
      <c r="N41" s="65">
        <v>-2109.8166666666657</v>
      </c>
      <c r="O41" s="65">
        <v>3046.666666666667</v>
      </c>
      <c r="P41" s="65">
        <v>3093.5</v>
      </c>
      <c r="Q41" s="66">
        <v>0.9848607294865579</v>
      </c>
      <c r="R41" s="65">
        <v>-46.83333333333303</v>
      </c>
      <c r="S41" s="85">
        <f t="shared" si="1"/>
        <v>48420.166666666672</v>
      </c>
      <c r="T41" s="85">
        <f t="shared" si="2"/>
        <v>52508.25</v>
      </c>
      <c r="U41" s="86">
        <f t="shared" si="3"/>
        <v>0.92214398054908842</v>
      </c>
      <c r="V41" s="85">
        <f t="shared" si="4"/>
        <v>-4088.0833333333285</v>
      </c>
    </row>
    <row r="42" spans="1:22">
      <c r="A42" t="str">
        <f t="shared" si="0"/>
        <v>102177</v>
      </c>
      <c r="B42" s="22" t="s">
        <v>45</v>
      </c>
      <c r="C42" s="61">
        <v>691.5</v>
      </c>
      <c r="D42" s="61">
        <v>714</v>
      </c>
      <c r="E42" s="62">
        <v>0.96848739495798319</v>
      </c>
      <c r="F42" s="61">
        <v>-22.5</v>
      </c>
      <c r="G42" s="61">
        <v>0</v>
      </c>
      <c r="H42" s="61">
        <v>0</v>
      </c>
      <c r="I42" s="62">
        <v>1</v>
      </c>
      <c r="J42" s="61">
        <v>0</v>
      </c>
      <c r="K42" s="61">
        <v>708</v>
      </c>
      <c r="L42" s="61">
        <v>720</v>
      </c>
      <c r="M42" s="62">
        <v>0.98333333333333328</v>
      </c>
      <c r="N42" s="61">
        <v>-12</v>
      </c>
      <c r="O42" s="61">
        <v>0</v>
      </c>
      <c r="P42" s="61">
        <v>0</v>
      </c>
      <c r="Q42" s="62">
        <v>1</v>
      </c>
      <c r="R42" s="61">
        <v>0</v>
      </c>
      <c r="S42" s="83">
        <f t="shared" si="1"/>
        <v>1399.5</v>
      </c>
      <c r="T42" s="83">
        <f t="shared" si="2"/>
        <v>1434</v>
      </c>
      <c r="U42" s="84">
        <f t="shared" si="3"/>
        <v>0.97594142259414229</v>
      </c>
      <c r="V42" s="83">
        <f t="shared" si="4"/>
        <v>-34.5</v>
      </c>
    </row>
    <row r="43" spans="1:22" s="69" customFormat="1">
      <c r="A43" t="str">
        <f t="shared" si="0"/>
        <v>102074</v>
      </c>
      <c r="B43" s="22" t="s">
        <v>44</v>
      </c>
      <c r="C43" s="61">
        <v>2427.5</v>
      </c>
      <c r="D43" s="61">
        <v>2655.5</v>
      </c>
      <c r="E43" s="62">
        <v>0.91414046318960651</v>
      </c>
      <c r="F43" s="61">
        <v>-228</v>
      </c>
      <c r="G43" s="61">
        <v>799</v>
      </c>
      <c r="H43" s="61">
        <v>1213.5</v>
      </c>
      <c r="I43" s="62">
        <v>0.64318088174701282</v>
      </c>
      <c r="J43" s="61">
        <v>-414.5</v>
      </c>
      <c r="K43" s="61">
        <v>2145</v>
      </c>
      <c r="L43" s="61">
        <v>2508</v>
      </c>
      <c r="M43" s="62">
        <v>0.85526315789473684</v>
      </c>
      <c r="N43" s="61">
        <v>-363</v>
      </c>
      <c r="O43" s="61">
        <v>644</v>
      </c>
      <c r="P43" s="61">
        <v>720</v>
      </c>
      <c r="Q43" s="62">
        <v>0.89444444444444449</v>
      </c>
      <c r="R43" s="61">
        <v>-76</v>
      </c>
      <c r="S43" s="83">
        <f t="shared" si="1"/>
        <v>6015.5</v>
      </c>
      <c r="T43" s="83">
        <f t="shared" si="2"/>
        <v>7097</v>
      </c>
      <c r="U43" s="84">
        <f t="shared" si="3"/>
        <v>0.84761166690150769</v>
      </c>
      <c r="V43" s="83">
        <f t="shared" si="4"/>
        <v>-1081.5</v>
      </c>
    </row>
    <row r="44" spans="1:22">
      <c r="A44" t="str">
        <f t="shared" si="0"/>
        <v>102077</v>
      </c>
      <c r="B44" s="22" t="s">
        <v>47</v>
      </c>
      <c r="C44" s="61">
        <v>4506</v>
      </c>
      <c r="D44" s="61">
        <v>5226.5</v>
      </c>
      <c r="E44" s="63">
        <v>0.86214483880225767</v>
      </c>
      <c r="F44" s="61">
        <v>-720.5</v>
      </c>
      <c r="G44" s="61">
        <v>708.5</v>
      </c>
      <c r="H44" s="61">
        <v>1047</v>
      </c>
      <c r="I44" s="62">
        <v>0.67669531996179566</v>
      </c>
      <c r="J44" s="61">
        <v>-338.5</v>
      </c>
      <c r="K44" s="61">
        <v>4565.5</v>
      </c>
      <c r="L44" s="61">
        <v>4922</v>
      </c>
      <c r="M44" s="62">
        <v>0.92757009345794394</v>
      </c>
      <c r="N44" s="61">
        <v>-356.5</v>
      </c>
      <c r="O44" s="61">
        <v>529</v>
      </c>
      <c r="P44" s="61">
        <v>1046.5</v>
      </c>
      <c r="Q44" s="62">
        <v>0.50549450549450547</v>
      </c>
      <c r="R44" s="61">
        <v>-517.5</v>
      </c>
      <c r="S44" s="83">
        <f t="shared" si="1"/>
        <v>10309</v>
      </c>
      <c r="T44" s="83">
        <f t="shared" si="2"/>
        <v>12242</v>
      </c>
      <c r="U44" s="84">
        <f t="shared" si="3"/>
        <v>0.84210096389478839</v>
      </c>
      <c r="V44" s="83">
        <f t="shared" si="4"/>
        <v>-1933</v>
      </c>
    </row>
    <row r="45" spans="1:22">
      <c r="A45" t="str">
        <f t="shared" si="0"/>
        <v>102068</v>
      </c>
      <c r="B45" s="22" t="s">
        <v>43</v>
      </c>
      <c r="C45" s="61">
        <v>3431.5</v>
      </c>
      <c r="D45" s="61">
        <v>3546.5</v>
      </c>
      <c r="E45" s="62">
        <v>0.96757366417594814</v>
      </c>
      <c r="F45" s="61">
        <v>-115</v>
      </c>
      <c r="G45" s="61">
        <v>640</v>
      </c>
      <c r="H45" s="61">
        <v>888</v>
      </c>
      <c r="I45" s="62">
        <v>0.72072072072072069</v>
      </c>
      <c r="J45" s="61">
        <v>-248</v>
      </c>
      <c r="K45" s="61">
        <v>3216</v>
      </c>
      <c r="L45" s="61">
        <v>3240</v>
      </c>
      <c r="M45" s="62">
        <v>0.99259259259259258</v>
      </c>
      <c r="N45" s="61">
        <v>-24</v>
      </c>
      <c r="O45" s="61">
        <v>708</v>
      </c>
      <c r="P45" s="61">
        <v>840</v>
      </c>
      <c r="Q45" s="62">
        <v>0.84285714285714286</v>
      </c>
      <c r="R45" s="61">
        <v>-132</v>
      </c>
      <c r="S45" s="83">
        <f t="shared" si="1"/>
        <v>7995.5</v>
      </c>
      <c r="T45" s="83">
        <f t="shared" si="2"/>
        <v>8514.5</v>
      </c>
      <c r="U45" s="84">
        <f t="shared" si="3"/>
        <v>0.93904515825943979</v>
      </c>
      <c r="V45" s="83">
        <f t="shared" si="4"/>
        <v>-519</v>
      </c>
    </row>
    <row r="46" spans="1:22">
      <c r="A46" t="str">
        <f t="shared" si="0"/>
        <v>102075</v>
      </c>
      <c r="B46" s="22" t="s">
        <v>42</v>
      </c>
      <c r="C46" s="61">
        <v>1052.5</v>
      </c>
      <c r="D46" s="61">
        <v>1068</v>
      </c>
      <c r="E46" s="62">
        <v>0.98548689138576784</v>
      </c>
      <c r="F46" s="61">
        <v>-15.5</v>
      </c>
      <c r="G46" s="61">
        <v>454.5</v>
      </c>
      <c r="H46" s="61">
        <v>636</v>
      </c>
      <c r="I46" s="62">
        <v>0.714622641509434</v>
      </c>
      <c r="J46" s="61">
        <v>-181.5</v>
      </c>
      <c r="K46" s="61">
        <v>693.5</v>
      </c>
      <c r="L46" s="61">
        <v>705</v>
      </c>
      <c r="M46" s="62">
        <v>0.98368794326241138</v>
      </c>
      <c r="N46" s="61">
        <v>-11.5</v>
      </c>
      <c r="O46" s="61">
        <v>420</v>
      </c>
      <c r="P46" s="61">
        <v>588</v>
      </c>
      <c r="Q46" s="62">
        <v>0.7142857142857143</v>
      </c>
      <c r="R46" s="61">
        <v>-168</v>
      </c>
      <c r="S46" s="83">
        <f t="shared" si="1"/>
        <v>2620.5</v>
      </c>
      <c r="T46" s="83">
        <f t="shared" si="2"/>
        <v>2997</v>
      </c>
      <c r="U46" s="84">
        <f t="shared" si="3"/>
        <v>0.87437437437437437</v>
      </c>
      <c r="V46" s="83">
        <f t="shared" si="4"/>
        <v>-376.5</v>
      </c>
    </row>
    <row r="47" spans="1:22" s="5" customFormat="1">
      <c r="A47" t="str">
        <f t="shared" si="0"/>
        <v>102078</v>
      </c>
      <c r="B47" s="22" t="s">
        <v>46</v>
      </c>
      <c r="C47" s="61">
        <v>1075.25</v>
      </c>
      <c r="D47" s="61">
        <v>1267</v>
      </c>
      <c r="E47" s="62">
        <v>0.8486582478295186</v>
      </c>
      <c r="F47" s="61">
        <v>-191.75</v>
      </c>
      <c r="G47" s="61">
        <v>846.5</v>
      </c>
      <c r="H47" s="61">
        <v>930.5</v>
      </c>
      <c r="I47" s="62">
        <v>0.90972595378828591</v>
      </c>
      <c r="J47" s="61">
        <v>-84</v>
      </c>
      <c r="K47" s="61">
        <v>770</v>
      </c>
      <c r="L47" s="61">
        <v>814</v>
      </c>
      <c r="M47" s="62">
        <v>0.94594594594594594</v>
      </c>
      <c r="N47" s="61">
        <v>-44</v>
      </c>
      <c r="O47" s="61">
        <v>583</v>
      </c>
      <c r="P47" s="61">
        <v>572</v>
      </c>
      <c r="Q47" s="62">
        <v>1.0192307692307692</v>
      </c>
      <c r="R47" s="61">
        <v>11</v>
      </c>
      <c r="S47" s="83">
        <f t="shared" si="1"/>
        <v>3274.75</v>
      </c>
      <c r="T47" s="83">
        <f t="shared" si="2"/>
        <v>3583.5</v>
      </c>
      <c r="U47" s="84">
        <f t="shared" si="3"/>
        <v>0.91384121668759588</v>
      </c>
      <c r="V47" s="83">
        <f t="shared" si="4"/>
        <v>-308.75</v>
      </c>
    </row>
    <row r="48" spans="1:22" s="5" customFormat="1">
      <c r="A48"/>
      <c r="B48" s="64" t="s">
        <v>281</v>
      </c>
      <c r="C48" s="65">
        <v>13184.25</v>
      </c>
      <c r="D48" s="65">
        <v>14477.5</v>
      </c>
      <c r="E48" s="66">
        <v>0.91067173199792784</v>
      </c>
      <c r="F48" s="65">
        <v>-1293.25</v>
      </c>
      <c r="G48" s="65">
        <v>3448.5</v>
      </c>
      <c r="H48" s="65">
        <v>4715</v>
      </c>
      <c r="I48" s="66">
        <v>0.73138918345705195</v>
      </c>
      <c r="J48" s="65">
        <v>-1266.5</v>
      </c>
      <c r="K48" s="65">
        <v>12098</v>
      </c>
      <c r="L48" s="65">
        <v>12909</v>
      </c>
      <c r="M48" s="66">
        <v>0.93717561391277404</v>
      </c>
      <c r="N48" s="65">
        <v>-811</v>
      </c>
      <c r="O48" s="65">
        <v>2884</v>
      </c>
      <c r="P48" s="65">
        <v>3766.5</v>
      </c>
      <c r="Q48" s="68">
        <v>0.76569759723881592</v>
      </c>
      <c r="R48" s="65">
        <v>-882.5</v>
      </c>
      <c r="S48" s="85">
        <f t="shared" si="1"/>
        <v>31614.75</v>
      </c>
      <c r="T48" s="85">
        <f t="shared" si="2"/>
        <v>35868</v>
      </c>
      <c r="U48" s="86">
        <f t="shared" si="3"/>
        <v>0.88141937102709933</v>
      </c>
      <c r="V48" s="85">
        <f t="shared" si="4"/>
        <v>-4253.25</v>
      </c>
    </row>
    <row r="49" spans="2:22" s="5" customFormat="1">
      <c r="B49" s="74" t="s">
        <v>63</v>
      </c>
      <c r="C49" s="75">
        <v>86779.483333333337</v>
      </c>
      <c r="D49" s="75">
        <v>91276.166666666657</v>
      </c>
      <c r="E49" s="76">
        <v>0.95073540555493685</v>
      </c>
      <c r="F49" s="75">
        <v>-3402.0166666666664</v>
      </c>
      <c r="G49" s="75">
        <v>38685.800000000003</v>
      </c>
      <c r="H49" s="75">
        <v>37915.533333333326</v>
      </c>
      <c r="I49" s="76">
        <v>1.0203153325022465</v>
      </c>
      <c r="J49" s="75">
        <v>770.26666666667734</v>
      </c>
      <c r="K49" s="75">
        <v>72837.433333333334</v>
      </c>
      <c r="L49" s="75">
        <v>76041.5</v>
      </c>
      <c r="M49" s="76">
        <v>0.9578642364147647</v>
      </c>
      <c r="N49" s="75">
        <v>-3204.0666666666657</v>
      </c>
      <c r="O49" s="75">
        <v>29687.083333333336</v>
      </c>
      <c r="P49" s="75">
        <v>27109.5</v>
      </c>
      <c r="Q49" s="77">
        <v>1.0950804453543346</v>
      </c>
      <c r="R49" s="75">
        <v>2577.5833333333358</v>
      </c>
      <c r="S49" s="87">
        <f t="shared" si="1"/>
        <v>227989.8</v>
      </c>
      <c r="T49" s="87">
        <f t="shared" si="2"/>
        <v>232342.69999999998</v>
      </c>
      <c r="U49" s="88">
        <f t="shared" si="3"/>
        <v>0.98126517424476867</v>
      </c>
      <c r="V49" s="87">
        <f t="shared" si="4"/>
        <v>-4352.8999999999942</v>
      </c>
    </row>
    <row r="50" spans="2:22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89"/>
      <c r="T50" s="89"/>
      <c r="U50" s="89"/>
      <c r="V50" s="89"/>
    </row>
    <row r="53" spans="2:22">
      <c r="C53" s="71">
        <f>C48+C41+C31+C23+C15</f>
        <v>86779.483333333337</v>
      </c>
      <c r="D53" s="71">
        <f>D48+D41+D31+D23+D15</f>
        <v>91276.166666666657</v>
      </c>
      <c r="E53" s="72"/>
      <c r="F53" s="71"/>
      <c r="G53" s="71">
        <f>G48+G41+G31+G23+G15</f>
        <v>38685.800000000003</v>
      </c>
      <c r="H53" s="71">
        <f>H48+H41+H31+H23+H15</f>
        <v>37915.533333333326</v>
      </c>
      <c r="I53" s="72"/>
      <c r="J53" s="73"/>
      <c r="K53" s="71">
        <f>K48+K41+K31+K23+K15</f>
        <v>72837.433333333334</v>
      </c>
      <c r="L53" s="71">
        <f>L48+L41+L31+L23+L15</f>
        <v>76041.5</v>
      </c>
      <c r="M53" s="73"/>
      <c r="N53" s="71"/>
      <c r="O53" s="71">
        <f>O48+O41+O31+O23+O15</f>
        <v>29687.083333333336</v>
      </c>
      <c r="P53" s="71">
        <f>P48+P41+P31+P23+P15</f>
        <v>27109.5</v>
      </c>
      <c r="Q53" s="73"/>
      <c r="R53" s="71"/>
    </row>
    <row r="54" spans="2:22">
      <c r="C54" s="71" t="b">
        <f>C53=C49</f>
        <v>1</v>
      </c>
      <c r="D54" s="71" t="b">
        <f>D53=D49</f>
        <v>1</v>
      </c>
      <c r="E54" s="72"/>
      <c r="F54" s="71"/>
      <c r="G54" s="71" t="b">
        <f>G53=G49</f>
        <v>1</v>
      </c>
      <c r="H54" s="71" t="b">
        <f>H53=H49</f>
        <v>1</v>
      </c>
      <c r="I54" s="72"/>
      <c r="J54" s="73"/>
      <c r="K54" s="71" t="b">
        <f>K53=K49</f>
        <v>1</v>
      </c>
      <c r="L54" s="71" t="b">
        <f>L53=L49</f>
        <v>1</v>
      </c>
      <c r="M54" s="73"/>
      <c r="N54" s="71"/>
      <c r="O54" s="71" t="b">
        <f>O53=O49</f>
        <v>1</v>
      </c>
      <c r="P54" s="71" t="b">
        <f>P53=P49</f>
        <v>1</v>
      </c>
      <c r="Q54" s="73"/>
      <c r="R54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pane ySplit="1" topLeftCell="A2" activePane="bottomLeft" state="frozenSplit"/>
      <selection pane="bottomLeft" activeCell="A2" sqref="A2"/>
    </sheetView>
  </sheetViews>
  <sheetFormatPr defaultRowHeight="15"/>
  <cols>
    <col min="1" max="1" width="8.85546875" style="13" bestFit="1" customWidth="1"/>
    <col min="2" max="2" width="14.42578125" style="13" bestFit="1" customWidth="1"/>
    <col min="3" max="3" width="21" style="13" bestFit="1" customWidth="1"/>
    <col min="4" max="5" width="20" style="13" bestFit="1" customWidth="1"/>
    <col min="6" max="6" width="9.140625" style="13"/>
    <col min="7" max="7" width="11.140625" style="13" customWidth="1"/>
    <col min="8" max="8" width="20" style="13" customWidth="1"/>
    <col min="9" max="16384" width="9.140625" style="13"/>
  </cols>
  <sheetData>
    <row r="1" spans="1:5" s="14" customFormat="1">
      <c r="A1" s="14" t="s">
        <v>152</v>
      </c>
      <c r="B1" s="14" t="s">
        <v>153</v>
      </c>
      <c r="C1" s="14" t="s">
        <v>154</v>
      </c>
      <c r="D1" s="14" t="s">
        <v>155</v>
      </c>
      <c r="E1" s="14" t="s">
        <v>156</v>
      </c>
    </row>
    <row r="2" spans="1:5">
      <c r="A2" s="13" t="s">
        <v>157</v>
      </c>
      <c r="B2" s="13">
        <v>201711</v>
      </c>
      <c r="C2" s="13" t="s">
        <v>118</v>
      </c>
      <c r="D2" s="13">
        <v>875</v>
      </c>
      <c r="E2" s="13">
        <v>900</v>
      </c>
    </row>
    <row r="3" spans="1:5">
      <c r="A3" s="13" t="s">
        <v>157</v>
      </c>
      <c r="B3" s="13">
        <v>201711</v>
      </c>
      <c r="C3" s="13" t="s">
        <v>119</v>
      </c>
      <c r="D3" s="13">
        <v>876</v>
      </c>
      <c r="E3" s="13">
        <v>900</v>
      </c>
    </row>
    <row r="4" spans="1:5">
      <c r="A4" s="13" t="s">
        <v>157</v>
      </c>
      <c r="B4" s="13">
        <v>201711</v>
      </c>
      <c r="C4" s="13" t="s">
        <v>136</v>
      </c>
      <c r="D4" s="13">
        <v>515</v>
      </c>
      <c r="E4" s="13">
        <v>660</v>
      </c>
    </row>
    <row r="5" spans="1:5">
      <c r="A5" s="13" t="s">
        <v>157</v>
      </c>
      <c r="B5" s="13">
        <v>201711</v>
      </c>
      <c r="C5" s="13" t="s">
        <v>137</v>
      </c>
      <c r="D5" s="13">
        <v>378</v>
      </c>
      <c r="E5" s="13">
        <v>480</v>
      </c>
    </row>
    <row r="6" spans="1:5">
      <c r="A6" s="13" t="s">
        <v>157</v>
      </c>
      <c r="B6" s="13">
        <v>201711</v>
      </c>
      <c r="C6" s="13" t="s">
        <v>138</v>
      </c>
      <c r="D6" s="13">
        <v>143</v>
      </c>
      <c r="E6" s="13">
        <v>0</v>
      </c>
    </row>
    <row r="7" spans="1:5">
      <c r="A7" s="13" t="s">
        <v>157</v>
      </c>
      <c r="B7" s="13">
        <v>201711</v>
      </c>
      <c r="C7" s="13" t="s">
        <v>139</v>
      </c>
      <c r="D7" s="13">
        <v>334</v>
      </c>
      <c r="E7" s="13">
        <v>480</v>
      </c>
    </row>
    <row r="8" spans="1:5">
      <c r="A8" s="13" t="s">
        <v>157</v>
      </c>
      <c r="B8" s="13">
        <v>201711</v>
      </c>
      <c r="C8" s="13" t="s">
        <v>273</v>
      </c>
      <c r="D8" s="13">
        <v>43</v>
      </c>
      <c r="E8" s="13">
        <v>0</v>
      </c>
    </row>
    <row r="9" spans="1:5">
      <c r="A9" s="13" t="s">
        <v>157</v>
      </c>
      <c r="B9" s="13">
        <v>201711</v>
      </c>
      <c r="C9" s="13" t="s">
        <v>158</v>
      </c>
      <c r="D9" s="13">
        <v>362</v>
      </c>
      <c r="E9" s="13">
        <v>360</v>
      </c>
    </row>
    <row r="10" spans="1:5">
      <c r="A10" s="13" t="s">
        <v>157</v>
      </c>
      <c r="B10" s="13">
        <v>201711</v>
      </c>
      <c r="C10" s="13" t="s">
        <v>159</v>
      </c>
      <c r="D10" s="13">
        <v>166</v>
      </c>
      <c r="E10" s="13">
        <v>240</v>
      </c>
    </row>
    <row r="11" spans="1:5">
      <c r="A11" s="13" t="s">
        <v>157</v>
      </c>
      <c r="B11" s="13">
        <v>201711</v>
      </c>
      <c r="C11" s="13" t="s">
        <v>274</v>
      </c>
      <c r="D11" s="13">
        <v>2</v>
      </c>
      <c r="E11" s="13">
        <v>0</v>
      </c>
    </row>
    <row r="12" spans="1:5">
      <c r="A12" s="13" t="s">
        <v>157</v>
      </c>
      <c r="B12" s="13">
        <v>201711</v>
      </c>
      <c r="C12" s="13" t="s">
        <v>282</v>
      </c>
      <c r="D12" s="13">
        <v>1</v>
      </c>
      <c r="E12" s="13">
        <v>0</v>
      </c>
    </row>
    <row r="13" spans="1:5">
      <c r="A13" s="13" t="s">
        <v>157</v>
      </c>
      <c r="B13" s="13">
        <v>201711</v>
      </c>
      <c r="C13" s="13" t="s">
        <v>144</v>
      </c>
      <c r="D13" s="13">
        <v>896</v>
      </c>
      <c r="E13" s="13">
        <v>1140</v>
      </c>
    </row>
    <row r="14" spans="1:5">
      <c r="A14" s="13" t="s">
        <v>157</v>
      </c>
      <c r="B14" s="13">
        <v>201711</v>
      </c>
      <c r="C14" s="13" t="s">
        <v>146</v>
      </c>
      <c r="D14" s="13">
        <v>293</v>
      </c>
      <c r="E14" s="13">
        <v>480</v>
      </c>
    </row>
    <row r="15" spans="1:5">
      <c r="A15" s="13" t="s">
        <v>157</v>
      </c>
      <c r="B15" s="13">
        <v>201711</v>
      </c>
      <c r="C15" s="13" t="s">
        <v>160</v>
      </c>
      <c r="D15" s="13">
        <v>75</v>
      </c>
      <c r="E15" s="13">
        <v>0</v>
      </c>
    </row>
    <row r="16" spans="1:5">
      <c r="A16" s="13" t="s">
        <v>157</v>
      </c>
      <c r="B16" s="13">
        <v>201711</v>
      </c>
      <c r="C16" s="13" t="s">
        <v>148</v>
      </c>
      <c r="D16" s="13">
        <v>330</v>
      </c>
      <c r="E16" s="13">
        <v>660</v>
      </c>
    </row>
    <row r="17" spans="1:5">
      <c r="A17" s="13" t="s">
        <v>157</v>
      </c>
      <c r="B17" s="13">
        <v>201711</v>
      </c>
      <c r="C17" s="13" t="s">
        <v>174</v>
      </c>
      <c r="D17" s="13">
        <v>8</v>
      </c>
      <c r="E17" s="13">
        <v>0</v>
      </c>
    </row>
    <row r="18" spans="1:5">
      <c r="A18" s="13" t="s">
        <v>157</v>
      </c>
      <c r="B18" s="13">
        <v>201711</v>
      </c>
      <c r="C18" s="13" t="s">
        <v>161</v>
      </c>
      <c r="D18" s="13">
        <v>141</v>
      </c>
      <c r="E18" s="13">
        <v>0</v>
      </c>
    </row>
    <row r="19" spans="1:5">
      <c r="A19" s="13" t="s">
        <v>157</v>
      </c>
      <c r="B19" s="13">
        <v>201711</v>
      </c>
      <c r="C19" s="13" t="s">
        <v>109</v>
      </c>
      <c r="D19" s="13">
        <v>848</v>
      </c>
      <c r="E19" s="13">
        <v>900</v>
      </c>
    </row>
    <row r="20" spans="1:5">
      <c r="A20" s="13" t="s">
        <v>157</v>
      </c>
      <c r="B20" s="13">
        <v>201711</v>
      </c>
      <c r="C20" s="13" t="s">
        <v>270</v>
      </c>
      <c r="D20" s="13">
        <v>1</v>
      </c>
      <c r="E20" s="13">
        <v>0</v>
      </c>
    </row>
    <row r="21" spans="1:5">
      <c r="A21" s="13" t="s">
        <v>157</v>
      </c>
      <c r="B21" s="13">
        <v>201711</v>
      </c>
      <c r="C21" s="13" t="s">
        <v>162</v>
      </c>
      <c r="D21" s="13">
        <v>4</v>
      </c>
      <c r="E21" s="13">
        <v>0</v>
      </c>
    </row>
    <row r="22" spans="1:5">
      <c r="A22" s="13" t="s">
        <v>157</v>
      </c>
      <c r="B22" s="13">
        <v>201711</v>
      </c>
      <c r="C22" s="13" t="s">
        <v>275</v>
      </c>
      <c r="D22" s="13">
        <v>10</v>
      </c>
      <c r="E22" s="13">
        <v>0</v>
      </c>
    </row>
    <row r="23" spans="1:5">
      <c r="A23" s="13" t="s">
        <v>157</v>
      </c>
      <c r="B23" s="13">
        <v>201711</v>
      </c>
      <c r="C23" s="13" t="s">
        <v>111</v>
      </c>
      <c r="D23" s="13">
        <v>491</v>
      </c>
      <c r="E23" s="13">
        <v>510</v>
      </c>
    </row>
    <row r="24" spans="1:5">
      <c r="A24" s="13" t="s">
        <v>157</v>
      </c>
      <c r="B24" s="13">
        <v>201711</v>
      </c>
      <c r="C24" s="13" t="s">
        <v>113</v>
      </c>
      <c r="D24" s="13">
        <v>589</v>
      </c>
      <c r="E24" s="13">
        <v>600</v>
      </c>
    </row>
    <row r="25" spans="1:5">
      <c r="A25" s="13" t="s">
        <v>157</v>
      </c>
      <c r="B25" s="13">
        <v>201711</v>
      </c>
      <c r="C25" s="13" t="s">
        <v>114</v>
      </c>
      <c r="D25" s="13">
        <v>373</v>
      </c>
      <c r="E25" s="13">
        <v>420</v>
      </c>
    </row>
    <row r="26" spans="1:5">
      <c r="A26" s="13" t="s">
        <v>157</v>
      </c>
      <c r="B26" s="13">
        <v>201711</v>
      </c>
      <c r="C26" s="13" t="s">
        <v>116</v>
      </c>
      <c r="D26" s="13">
        <v>537</v>
      </c>
      <c r="E26" s="13">
        <v>540</v>
      </c>
    </row>
    <row r="27" spans="1:5">
      <c r="A27" s="13" t="s">
        <v>157</v>
      </c>
      <c r="B27" s="13">
        <v>201711</v>
      </c>
      <c r="C27" s="13" t="s">
        <v>163</v>
      </c>
      <c r="D27" s="13">
        <v>19</v>
      </c>
      <c r="E27" s="13">
        <v>0</v>
      </c>
    </row>
    <row r="28" spans="1:5">
      <c r="A28" s="13" t="s">
        <v>157</v>
      </c>
      <c r="B28" s="13">
        <v>201711</v>
      </c>
      <c r="C28" s="13" t="s">
        <v>132</v>
      </c>
      <c r="D28" s="13">
        <v>874</v>
      </c>
      <c r="E28" s="13">
        <v>960</v>
      </c>
    </row>
    <row r="29" spans="1:5">
      <c r="A29" s="13" t="s">
        <v>157</v>
      </c>
      <c r="B29" s="13">
        <v>201711</v>
      </c>
      <c r="C29" s="13" t="s">
        <v>164</v>
      </c>
      <c r="D29" s="13">
        <v>15</v>
      </c>
      <c r="E29" s="13">
        <v>0</v>
      </c>
    </row>
    <row r="30" spans="1:5">
      <c r="A30" s="13" t="s">
        <v>157</v>
      </c>
      <c r="B30" s="13">
        <v>201711</v>
      </c>
      <c r="C30" s="13" t="s">
        <v>271</v>
      </c>
      <c r="D30" s="13">
        <v>6</v>
      </c>
      <c r="E30" s="13">
        <v>0</v>
      </c>
    </row>
    <row r="31" spans="1:5">
      <c r="A31" s="13" t="s">
        <v>157</v>
      </c>
      <c r="B31" s="13">
        <v>201711</v>
      </c>
      <c r="C31" s="13" t="s">
        <v>121</v>
      </c>
      <c r="D31" s="13">
        <v>662</v>
      </c>
      <c r="E31" s="13">
        <v>720</v>
      </c>
    </row>
    <row r="32" spans="1:5">
      <c r="A32" s="13" t="s">
        <v>157</v>
      </c>
      <c r="B32" s="13">
        <v>201711</v>
      </c>
      <c r="C32" s="13" t="s">
        <v>123</v>
      </c>
      <c r="D32" s="13">
        <v>704</v>
      </c>
      <c r="E32" s="13">
        <v>720</v>
      </c>
    </row>
    <row r="33" spans="1:5">
      <c r="A33" s="13" t="s">
        <v>157</v>
      </c>
      <c r="B33" s="13">
        <v>201711</v>
      </c>
      <c r="C33" s="13" t="s">
        <v>107</v>
      </c>
      <c r="D33" s="13">
        <v>743</v>
      </c>
      <c r="E33" s="13">
        <v>720</v>
      </c>
    </row>
    <row r="34" spans="1:5">
      <c r="A34" s="13" t="s">
        <v>157</v>
      </c>
      <c r="B34" s="13">
        <v>201711</v>
      </c>
      <c r="C34" s="13" t="s">
        <v>283</v>
      </c>
      <c r="D34" s="13">
        <v>4</v>
      </c>
      <c r="E34" s="13">
        <v>0</v>
      </c>
    </row>
    <row r="35" spans="1:5">
      <c r="A35" s="13" t="s">
        <v>157</v>
      </c>
      <c r="B35" s="13">
        <v>201711</v>
      </c>
      <c r="C35" s="13" t="s">
        <v>165</v>
      </c>
      <c r="D35" s="13">
        <v>21</v>
      </c>
      <c r="E35" s="13">
        <v>0</v>
      </c>
    </row>
    <row r="36" spans="1:5">
      <c r="A36" s="13" t="s">
        <v>157</v>
      </c>
      <c r="B36" s="13">
        <v>201711</v>
      </c>
      <c r="C36" s="13" t="s">
        <v>284</v>
      </c>
      <c r="D36" s="13">
        <v>1</v>
      </c>
      <c r="E36" s="13">
        <v>0</v>
      </c>
    </row>
    <row r="37" spans="1:5">
      <c r="A37" s="13" t="s">
        <v>157</v>
      </c>
      <c r="B37" s="13">
        <v>201711</v>
      </c>
      <c r="C37" s="13" t="s">
        <v>272</v>
      </c>
      <c r="D37" s="13">
        <v>1</v>
      </c>
      <c r="E37" s="13">
        <v>0</v>
      </c>
    </row>
    <row r="38" spans="1:5">
      <c r="A38" s="13" t="s">
        <v>157</v>
      </c>
      <c r="B38" s="13">
        <v>201711</v>
      </c>
      <c r="C38" s="13" t="s">
        <v>125</v>
      </c>
      <c r="D38" s="13">
        <v>772</v>
      </c>
      <c r="E38" s="13">
        <v>960</v>
      </c>
    </row>
    <row r="39" spans="1:5">
      <c r="A39" s="13" t="s">
        <v>157</v>
      </c>
      <c r="B39" s="13">
        <v>201711</v>
      </c>
      <c r="C39" s="13" t="s">
        <v>126</v>
      </c>
      <c r="D39" s="13">
        <v>646</v>
      </c>
      <c r="E39" s="13">
        <v>690</v>
      </c>
    </row>
    <row r="40" spans="1:5">
      <c r="A40" s="13" t="s">
        <v>157</v>
      </c>
      <c r="B40" s="13">
        <v>201711</v>
      </c>
      <c r="C40" s="13" t="s">
        <v>127</v>
      </c>
      <c r="D40" s="13">
        <v>245</v>
      </c>
      <c r="E40" s="13">
        <v>330</v>
      </c>
    </row>
    <row r="41" spans="1:5">
      <c r="A41" s="13" t="s">
        <v>157</v>
      </c>
      <c r="B41" s="13">
        <v>201711</v>
      </c>
      <c r="C41" s="13" t="s">
        <v>143</v>
      </c>
      <c r="D41" s="13">
        <v>41</v>
      </c>
      <c r="E41" s="13">
        <v>120</v>
      </c>
    </row>
    <row r="42" spans="1:5">
      <c r="A42" s="13" t="s">
        <v>157</v>
      </c>
      <c r="B42" s="13">
        <v>201711</v>
      </c>
      <c r="C42" s="13" t="s">
        <v>166</v>
      </c>
      <c r="D42" s="13">
        <v>6</v>
      </c>
      <c r="E42" s="13">
        <v>0</v>
      </c>
    </row>
    <row r="43" spans="1:5">
      <c r="A43" s="13" t="s">
        <v>157</v>
      </c>
      <c r="B43" s="13">
        <v>201711</v>
      </c>
      <c r="C43" s="13" t="s">
        <v>285</v>
      </c>
      <c r="D43" s="13">
        <v>1</v>
      </c>
      <c r="E43" s="13">
        <v>0</v>
      </c>
    </row>
    <row r="44" spans="1:5">
      <c r="A44" s="13" t="s">
        <v>157</v>
      </c>
      <c r="B44" s="13">
        <v>201711</v>
      </c>
      <c r="C44" s="13" t="s">
        <v>167</v>
      </c>
      <c r="D44" s="13">
        <v>9</v>
      </c>
      <c r="E44" s="13">
        <v>0</v>
      </c>
    </row>
    <row r="45" spans="1:5">
      <c r="A45" s="13" t="s">
        <v>157</v>
      </c>
      <c r="B45" s="13">
        <v>201711</v>
      </c>
      <c r="C45" s="13" t="s">
        <v>135</v>
      </c>
      <c r="D45" s="13">
        <v>785</v>
      </c>
      <c r="E45" s="13">
        <v>960</v>
      </c>
    </row>
    <row r="46" spans="1:5">
      <c r="A46" s="13" t="s">
        <v>157</v>
      </c>
      <c r="B46" s="13">
        <v>201711</v>
      </c>
      <c r="C46" s="13" t="s">
        <v>168</v>
      </c>
      <c r="D46" s="13">
        <v>51</v>
      </c>
      <c r="E46" s="13">
        <v>150</v>
      </c>
    </row>
    <row r="47" spans="1:5">
      <c r="A47" s="13" t="s">
        <v>157</v>
      </c>
      <c r="B47" s="13">
        <v>201711</v>
      </c>
      <c r="C47" s="13" t="s">
        <v>169</v>
      </c>
      <c r="D47" s="13">
        <v>31</v>
      </c>
      <c r="E47" s="13">
        <v>120</v>
      </c>
    </row>
    <row r="48" spans="1:5">
      <c r="A48" s="13" t="s">
        <v>157</v>
      </c>
      <c r="B48" s="13">
        <v>201711</v>
      </c>
      <c r="C48" s="13" t="s">
        <v>140</v>
      </c>
      <c r="D48" s="13">
        <v>401</v>
      </c>
      <c r="E48" s="13">
        <v>420</v>
      </c>
    </row>
    <row r="49" spans="1:5">
      <c r="A49" s="13" t="s">
        <v>157</v>
      </c>
      <c r="B49" s="13">
        <v>201711</v>
      </c>
      <c r="C49" s="13" t="s">
        <v>141</v>
      </c>
      <c r="D49" s="13">
        <v>164</v>
      </c>
      <c r="E49" s="13">
        <v>270</v>
      </c>
    </row>
    <row r="50" spans="1:5">
      <c r="A50" s="13" t="s">
        <v>157</v>
      </c>
      <c r="B50" s="13">
        <v>201711</v>
      </c>
      <c r="C50" s="13" t="s">
        <v>173</v>
      </c>
      <c r="D50" s="13">
        <v>3</v>
      </c>
      <c r="E50" s="13">
        <v>0</v>
      </c>
    </row>
    <row r="51" spans="1:5">
      <c r="A51" s="13" t="s">
        <v>157</v>
      </c>
      <c r="B51" s="13">
        <v>201711</v>
      </c>
      <c r="C51" s="13" t="s">
        <v>170</v>
      </c>
      <c r="D51" s="13">
        <v>189</v>
      </c>
      <c r="E51" s="13">
        <v>240</v>
      </c>
    </row>
    <row r="52" spans="1:5">
      <c r="A52" s="13" t="s">
        <v>157</v>
      </c>
      <c r="B52" s="13">
        <v>201711</v>
      </c>
      <c r="C52" s="13" t="s">
        <v>145</v>
      </c>
      <c r="D52" s="13">
        <v>774</v>
      </c>
      <c r="E52" s="13">
        <v>930</v>
      </c>
    </row>
    <row r="53" spans="1:5">
      <c r="A53" s="13" t="s">
        <v>157</v>
      </c>
      <c r="B53" s="13">
        <v>201711</v>
      </c>
      <c r="C53" s="13" t="s">
        <v>147</v>
      </c>
      <c r="D53" s="13">
        <v>215</v>
      </c>
      <c r="E53" s="13">
        <v>420</v>
      </c>
    </row>
    <row r="54" spans="1:5">
      <c r="A54" s="13" t="s">
        <v>157</v>
      </c>
      <c r="B54" s="13">
        <v>201711</v>
      </c>
      <c r="C54" s="13" t="s">
        <v>286</v>
      </c>
      <c r="D54" s="13">
        <v>3</v>
      </c>
      <c r="E54" s="13">
        <v>0</v>
      </c>
    </row>
    <row r="55" spans="1:5">
      <c r="A55" s="13" t="s">
        <v>157</v>
      </c>
      <c r="B55" s="13">
        <v>201711</v>
      </c>
      <c r="C55" s="13" t="s">
        <v>108</v>
      </c>
      <c r="D55" s="13">
        <v>724</v>
      </c>
      <c r="E55" s="13">
        <v>840</v>
      </c>
    </row>
    <row r="56" spans="1:5">
      <c r="A56" s="13" t="s">
        <v>157</v>
      </c>
      <c r="B56" s="13">
        <v>201711</v>
      </c>
      <c r="C56" s="13" t="s">
        <v>110</v>
      </c>
      <c r="D56" s="13">
        <v>684</v>
      </c>
      <c r="E56" s="13">
        <v>750</v>
      </c>
    </row>
    <row r="57" spans="1:5">
      <c r="A57" s="13" t="s">
        <v>157</v>
      </c>
      <c r="B57" s="13">
        <v>201711</v>
      </c>
      <c r="C57" s="13" t="s">
        <v>171</v>
      </c>
      <c r="D57" s="13">
        <v>0</v>
      </c>
      <c r="E57" s="13">
        <v>0</v>
      </c>
    </row>
    <row r="58" spans="1:5">
      <c r="A58" s="13" t="s">
        <v>157</v>
      </c>
      <c r="B58" s="13">
        <v>201711</v>
      </c>
      <c r="C58" s="13" t="s">
        <v>267</v>
      </c>
      <c r="D58" s="13">
        <v>1</v>
      </c>
      <c r="E58" s="13">
        <v>0</v>
      </c>
    </row>
    <row r="59" spans="1:5">
      <c r="A59" s="13" t="s">
        <v>157</v>
      </c>
      <c r="B59" s="13">
        <v>201711</v>
      </c>
      <c r="C59" s="13" t="s">
        <v>112</v>
      </c>
      <c r="D59" s="13">
        <v>718</v>
      </c>
      <c r="E59" s="13">
        <v>750</v>
      </c>
    </row>
    <row r="60" spans="1:5">
      <c r="A60" s="13" t="s">
        <v>157</v>
      </c>
      <c r="B60" s="13">
        <v>201711</v>
      </c>
      <c r="C60" s="13" t="s">
        <v>115</v>
      </c>
      <c r="D60" s="13">
        <v>595</v>
      </c>
      <c r="E60" s="13">
        <v>600</v>
      </c>
    </row>
    <row r="61" spans="1:5">
      <c r="A61" s="13" t="s">
        <v>157</v>
      </c>
      <c r="B61" s="13">
        <v>201711</v>
      </c>
      <c r="C61" s="13" t="s">
        <v>128</v>
      </c>
      <c r="D61" s="13">
        <v>508</v>
      </c>
      <c r="E61" s="13">
        <v>600</v>
      </c>
    </row>
    <row r="62" spans="1:5">
      <c r="A62" s="13" t="s">
        <v>157</v>
      </c>
      <c r="B62" s="13">
        <v>201711</v>
      </c>
      <c r="C62" s="13" t="s">
        <v>129</v>
      </c>
      <c r="D62" s="13">
        <v>517</v>
      </c>
      <c r="E62" s="13">
        <v>540</v>
      </c>
    </row>
    <row r="63" spans="1:5">
      <c r="A63" s="13" t="s">
        <v>157</v>
      </c>
      <c r="B63" s="13">
        <v>201711</v>
      </c>
      <c r="C63" s="13" t="s">
        <v>130</v>
      </c>
      <c r="D63" s="13">
        <v>638</v>
      </c>
      <c r="E63" s="13">
        <v>660</v>
      </c>
    </row>
    <row r="64" spans="1:5">
      <c r="A64" s="13" t="s">
        <v>157</v>
      </c>
      <c r="B64" s="13">
        <v>201711</v>
      </c>
      <c r="C64" s="13" t="s">
        <v>172</v>
      </c>
      <c r="D64" s="13">
        <v>26</v>
      </c>
      <c r="E64" s="13">
        <v>0</v>
      </c>
    </row>
    <row r="65" spans="1:5">
      <c r="A65" s="13" t="s">
        <v>157</v>
      </c>
      <c r="B65" s="13">
        <v>201711</v>
      </c>
      <c r="C65" s="13" t="s">
        <v>131</v>
      </c>
      <c r="D65" s="13">
        <v>620</v>
      </c>
      <c r="E65" s="13">
        <v>690</v>
      </c>
    </row>
    <row r="66" spans="1:5">
      <c r="A66" s="13" t="s">
        <v>157</v>
      </c>
      <c r="B66" s="13">
        <v>201711</v>
      </c>
      <c r="C66" s="13" t="s">
        <v>133</v>
      </c>
      <c r="D66" s="13">
        <v>949</v>
      </c>
      <c r="E66" s="13">
        <v>960</v>
      </c>
    </row>
    <row r="67" spans="1:5">
      <c r="A67" s="13" t="s">
        <v>157</v>
      </c>
      <c r="B67" s="13">
        <v>201711</v>
      </c>
      <c r="C67" s="13" t="s">
        <v>117</v>
      </c>
      <c r="D67" s="13">
        <v>706</v>
      </c>
      <c r="E67" s="13">
        <v>720</v>
      </c>
    </row>
    <row r="68" spans="1:5">
      <c r="A68" s="13" t="s">
        <v>157</v>
      </c>
      <c r="B68" s="13">
        <v>201711</v>
      </c>
      <c r="C68" s="13" t="s">
        <v>260</v>
      </c>
      <c r="D68" s="13">
        <v>1</v>
      </c>
      <c r="E68" s="13">
        <v>0</v>
      </c>
    </row>
    <row r="69" spans="1:5">
      <c r="A69" s="13" t="s">
        <v>157</v>
      </c>
      <c r="B69" s="13">
        <v>201711</v>
      </c>
      <c r="C69" s="13" t="s">
        <v>120</v>
      </c>
      <c r="D69" s="13">
        <v>253</v>
      </c>
      <c r="E69" s="13">
        <v>330</v>
      </c>
    </row>
    <row r="70" spans="1:5">
      <c r="A70" s="78" t="s">
        <v>157</v>
      </c>
      <c r="B70" s="78">
        <v>201711</v>
      </c>
      <c r="C70" s="78" t="s">
        <v>122</v>
      </c>
      <c r="D70" s="78">
        <v>675</v>
      </c>
      <c r="E70" s="78">
        <v>720</v>
      </c>
    </row>
    <row r="71" spans="1:5">
      <c r="A71" s="78" t="s">
        <v>157</v>
      </c>
      <c r="B71" s="78">
        <v>201711</v>
      </c>
      <c r="C71" s="78" t="s">
        <v>124</v>
      </c>
      <c r="D71" s="78">
        <v>685</v>
      </c>
      <c r="E71" s="78">
        <v>720</v>
      </c>
    </row>
    <row r="72" spans="1:5">
      <c r="A72" s="78" t="s">
        <v>157</v>
      </c>
      <c r="B72" s="78">
        <v>201711</v>
      </c>
      <c r="C72" s="78" t="s">
        <v>287</v>
      </c>
      <c r="D72" s="78">
        <v>1</v>
      </c>
      <c r="E72" s="78">
        <v>0</v>
      </c>
    </row>
    <row r="73" spans="1:5">
      <c r="A73" s="78" t="s">
        <v>157</v>
      </c>
      <c r="B73" s="78">
        <v>201711</v>
      </c>
      <c r="C73" s="78" t="s">
        <v>288</v>
      </c>
      <c r="D73" s="78">
        <v>2</v>
      </c>
      <c r="E73" s="78">
        <v>0</v>
      </c>
    </row>
    <row r="74" spans="1:5">
      <c r="A74" s="78" t="s">
        <v>157</v>
      </c>
      <c r="B74" s="78">
        <v>201711</v>
      </c>
      <c r="C74" s="78" t="s">
        <v>268</v>
      </c>
      <c r="D74" s="78">
        <v>3</v>
      </c>
      <c r="E74" s="78">
        <v>0</v>
      </c>
    </row>
    <row r="75" spans="1:5">
      <c r="A75" s="78" t="s">
        <v>157</v>
      </c>
      <c r="B75" s="78">
        <v>201711</v>
      </c>
      <c r="C75" s="78" t="s">
        <v>289</v>
      </c>
      <c r="D75" s="78">
        <v>6</v>
      </c>
      <c r="E75" s="78">
        <v>0</v>
      </c>
    </row>
    <row r="76" spans="1:5">
      <c r="A76" s="78" t="s">
        <v>157</v>
      </c>
      <c r="B76" s="78">
        <v>201711</v>
      </c>
      <c r="C76" s="78" t="s">
        <v>134</v>
      </c>
      <c r="D76" s="78">
        <v>408</v>
      </c>
      <c r="E76" s="78">
        <v>510</v>
      </c>
    </row>
    <row r="88" spans="3:5">
      <c r="C88" s="15" t="s">
        <v>138</v>
      </c>
      <c r="D88" s="13">
        <f>SUMIF($C$2:$C$87,"33A",$D$2:$D$87) + SUMIF($C$2:$C$87,"33B",$D$2:$D$87)</f>
        <v>82</v>
      </c>
      <c r="E88" s="13">
        <f>SUMIF($C$2:$C$87,"33A",$E$2:$E$87) + SUMIF($C$2:$C$87,"33B",$E$2:$E$87)</f>
        <v>270</v>
      </c>
    </row>
    <row r="89" spans="3:5">
      <c r="C89" s="15" t="s">
        <v>142</v>
      </c>
      <c r="D89" s="13">
        <f>SUMIF($C$2:$C$87,"38A",$D$2:$D$87) + SUMIF($C$2:$C$87,"38B",$D$2:$D$87)</f>
        <v>551</v>
      </c>
      <c r="E89" s="13">
        <f>SUMIF($C$2:$C$87,"38A",$D$2:$D$87) + SUMIF($C$2:$C$87,"38B",$D$2:$D$87)</f>
        <v>551</v>
      </c>
    </row>
  </sheetData>
  <pageMargins left="0.7" right="0.7" top="0.75" bottom="0.75" header="0.3" footer="0.3"/>
  <pageSetup paperSize="9" orientation="portrait" horizontalDpi="4294967292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2017-12-22T12:06:04Z</dcterms:modified>
</cp:coreProperties>
</file>